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<sst xmlns="http://schemas.openxmlformats.org/spreadsheetml/2006/main" count="439" uniqueCount="88">
  <si>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</si>
  <si>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</si>
  <si>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</si>
  <si>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</si>
  <si>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</si>
  <si>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</si>
  <si>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</si>
  <si>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</si>
  <si>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</si>
  <si>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</si>
  <si>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</si>
  <si>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</si>
  <si>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</si>
  <si>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</si>
  <si>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</si>
  <si>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</si>
  <si>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</si>
  <si>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</si>
  <si>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</si>
  <si>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</si>
  <si>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</si>
  <si>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 xml:space="preserve">неблагоустроенные жилые дома с газоснабжением 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</si>
  <si>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</si>
  <si>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</si>
  <si>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</si>
  <si>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</si>
  <si>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</si>
  <si>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благоустроенные без центрального отопления с газоснабжением</t>
  </si>
  <si>
    <t>ул. Пограничная, 18</t>
  </si>
  <si>
    <t>деревянные  жилые дома благоустроенные cцентральным отоплением и газоснабжением</t>
  </si>
  <si>
    <t>ул. Вычегодская, 13</t>
  </si>
  <si>
    <t>ул. Вычегодская, 3</t>
  </si>
  <si>
    <t>ул. Пограничная, 8</t>
  </si>
  <si>
    <t>ул. Пограничная, 28</t>
  </si>
  <si>
    <t xml:space="preserve">деревянные  жилые дома благоустроенные </t>
  </si>
  <si>
    <t>ул. Вычегодская, 19, корп. 1</t>
  </si>
  <si>
    <t>ул. Пограничная, 6</t>
  </si>
  <si>
    <t>ул. Пограничная, 41</t>
  </si>
  <si>
    <t>ул. Пограничная, 34, корп. 1</t>
  </si>
  <si>
    <t>ул. Пограничная, 12</t>
  </si>
  <si>
    <t>ул. Пограничная, 13</t>
  </si>
  <si>
    <t>ул. Пограничная, 14</t>
  </si>
  <si>
    <t>ул. Пограничная, 15</t>
  </si>
  <si>
    <t>ул. Пограничная, 16</t>
  </si>
  <si>
    <t>ул. Пограничная, 22</t>
  </si>
  <si>
    <t>ул. 100-й дивизии, 11</t>
  </si>
  <si>
    <t>ул. 100-й дивизии, 5</t>
  </si>
  <si>
    <t>ул. 100-й дивизии, 6</t>
  </si>
  <si>
    <t>ул. 100-й дивизии, 9</t>
  </si>
  <si>
    <t>ул. 100-й дивизии, 13</t>
  </si>
  <si>
    <t>ул. 100-й дивизии, 3</t>
  </si>
  <si>
    <t>ул. 100-й дивизии, 4</t>
  </si>
  <si>
    <t>ул. 100-й дивизии, 7</t>
  </si>
  <si>
    <t>ул. 100-й дивизии, 8</t>
  </si>
  <si>
    <t>ул. 100-й дивизии, 10</t>
  </si>
  <si>
    <t>ул. 100-й дивизии, 14</t>
  </si>
  <si>
    <t>ул. Вычегодская, 5, корп. 1</t>
  </si>
  <si>
    <t>ул. Вычегодская, 5</t>
  </si>
  <si>
    <t>ул. Вычегодская, 7</t>
  </si>
  <si>
    <t>ул. Вычегодская, 7, корп. 1</t>
  </si>
  <si>
    <t>ул. Вычегодская, 7, корп. 2</t>
  </si>
  <si>
    <t>ул. Вычегодская, 21</t>
  </si>
  <si>
    <t>ул. Вычегодская, 25</t>
  </si>
  <si>
    <t>ул. Вычегодская, 27</t>
  </si>
  <si>
    <t>ул. Пограничная, 5</t>
  </si>
  <si>
    <t>ул. Пограничная, 7</t>
  </si>
  <si>
    <t>ул. Пограничная, 9</t>
  </si>
  <si>
    <t>ул. Пограничная, 11</t>
  </si>
  <si>
    <t>ул. Пограничная, 17</t>
  </si>
  <si>
    <t>ул. Пограничная, 19</t>
  </si>
  <si>
    <t>ул. Пограничная, 20</t>
  </si>
  <si>
    <t>ул. Пограничная, 21</t>
  </si>
  <si>
    <t>ул. Пограничная, 22, корп. 1</t>
  </si>
  <si>
    <t>ул. Пограничная, 24</t>
  </si>
  <si>
    <t>ул. Пограничная, 26</t>
  </si>
  <si>
    <t>ул. Пограничная, 43</t>
  </si>
  <si>
    <t>ул. Пограничная, 30</t>
  </si>
  <si>
    <t>ул. Пограничная, 32</t>
  </si>
  <si>
    <t>ул. Пограничная, 34</t>
  </si>
  <si>
    <t>ул. Пограничная, 36</t>
  </si>
  <si>
    <t>ул. Пограничная, 40</t>
  </si>
  <si>
    <t>ул. Пограничная, 40, корп. 1</t>
  </si>
  <si>
    <t>ул. Пограничная, 38</t>
  </si>
  <si>
    <t>ул. Пограничная, 38, корп. 1</t>
  </si>
  <si>
    <t>ул. Пограничная, 39</t>
  </si>
  <si>
    <t>ул. Вычегодская, 15, корп. 2</t>
  </si>
  <si>
    <t xml:space="preserve">благоустроенные жилые дома </t>
  </si>
  <si>
    <t>Лот № 3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</si>
</sst>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65" fontId="9" fillId="33" borderId="11" xfId="0" applyNumberFormat="1" applyFont="1" applyFill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6" fillId="33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N13" sqref="N13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3" width="11.00390625" style="8" customWidth="1"/>
    <col min="4" max="7" width="10.125" style="8" customWidth="1"/>
    <col min="8" max="11" width="9.625" style="8" customWidth="1"/>
    <col min="12" max="16" width="9.75390625" style="8" customWidth="1"/>
    <col min="17" max="17" width="10.625" style="8" customWidth="1"/>
    <col min="18" max="58" width="9.75390625" style="8" customWidth="1"/>
    <col min="59" max="59" width="11.00390625" style="8" customWidth="1"/>
    <col min="60" max="63" width="9.75390625" style="8" customWidth="1"/>
    <col min="64" max="16384" width="9.125" style="8" customWidth="1"/>
  </cols>
  <sheetData>
    <row r="1" spans="2:58" ht="15.75">
      <c r="B1" s="6"/>
      <c r="C1" s="6" t="s">
        <v>9</v>
      </c>
      <c r="D1" s="6"/>
      <c r="E1" s="6"/>
      <c r="F1" s="6"/>
      <c r="G1" s="6"/>
      <c r="H1" s="2"/>
      <c r="I1" s="2"/>
      <c r="J1" s="2"/>
      <c r="K1" s="2"/>
      <c r="L1" s="6"/>
      <c r="M1" s="2"/>
      <c r="N1" s="2"/>
      <c r="O1" s="6"/>
      <c r="P1" s="6"/>
      <c r="Q1" s="2"/>
      <c r="R1" s="2"/>
      <c r="S1" s="6"/>
      <c r="T1" s="2"/>
      <c r="U1" s="2"/>
      <c r="V1" s="6"/>
      <c r="W1" s="6"/>
      <c r="X1" s="2"/>
      <c r="Y1" s="2"/>
      <c r="Z1" s="6"/>
      <c r="AA1" s="6"/>
      <c r="AB1" s="2"/>
      <c r="AC1" s="2"/>
      <c r="AD1" s="6"/>
      <c r="AE1" s="6"/>
      <c r="AF1" s="2"/>
      <c r="AG1" s="2"/>
      <c r="AH1" s="6"/>
      <c r="AI1" s="6"/>
      <c r="AJ1" s="2"/>
      <c r="AK1" s="2"/>
      <c r="AL1" s="6"/>
      <c r="AM1" s="6"/>
      <c r="AN1" s="2"/>
      <c r="AO1" s="2"/>
      <c r="AP1" s="6"/>
      <c r="AQ1" s="6"/>
      <c r="AR1" s="2"/>
      <c r="AS1" s="2"/>
      <c r="AT1" s="6"/>
      <c r="AU1" s="6"/>
      <c r="AV1" s="2"/>
      <c r="AW1" s="2"/>
      <c r="AX1" s="6"/>
      <c r="AY1" s="6"/>
      <c r="AZ1" s="2"/>
      <c r="BA1" s="2"/>
      <c r="BB1" s="6"/>
      <c r="BC1" s="2"/>
      <c r="BD1" s="6"/>
      <c r="BE1" s="2"/>
      <c r="BF1" s="2"/>
    </row>
    <row r="2" spans="2:58" ht="15.75">
      <c r="B2" s="5"/>
      <c r="C2" s="5" t="s">
        <v>10</v>
      </c>
      <c r="D2" s="5"/>
      <c r="E2" s="5"/>
      <c r="F2" s="5"/>
      <c r="G2" s="5"/>
      <c r="H2" s="2"/>
      <c r="I2" s="2"/>
      <c r="J2" s="2"/>
      <c r="K2" s="2"/>
      <c r="L2" s="5"/>
      <c r="M2" s="2"/>
      <c r="N2" s="2"/>
      <c r="O2" s="5"/>
      <c r="P2" s="5"/>
      <c r="Q2" s="2"/>
      <c r="R2" s="2"/>
      <c r="S2" s="5"/>
      <c r="T2" s="2"/>
      <c r="U2" s="2"/>
      <c r="V2" s="5"/>
      <c r="W2" s="5"/>
      <c r="X2" s="2"/>
      <c r="Y2" s="2"/>
      <c r="Z2" s="5"/>
      <c r="AA2" s="5"/>
      <c r="AB2" s="2"/>
      <c r="AC2" s="2"/>
      <c r="AD2" s="5"/>
      <c r="AE2" s="5"/>
      <c r="AF2" s="2"/>
      <c r="AG2" s="2"/>
      <c r="AH2" s="5"/>
      <c r="AI2" s="5"/>
      <c r="AJ2" s="2"/>
      <c r="AK2" s="2"/>
      <c r="AL2" s="5"/>
      <c r="AM2" s="5"/>
      <c r="AN2" s="2"/>
      <c r="AO2" s="2"/>
      <c r="AP2" s="5"/>
      <c r="AQ2" s="5"/>
      <c r="AR2" s="2"/>
      <c r="AS2" s="2"/>
      <c r="AT2" s="5"/>
      <c r="AU2" s="5"/>
      <c r="AV2" s="2"/>
      <c r="AW2" s="2"/>
      <c r="AX2" s="5"/>
      <c r="AY2" s="5"/>
      <c r="AZ2" s="2"/>
      <c r="BA2" s="2"/>
      <c r="BB2" s="5"/>
      <c r="BC2" s="2"/>
      <c r="BD2" s="5"/>
      <c r="BE2" s="2"/>
      <c r="BF2" s="2"/>
    </row>
    <row r="3" spans="2:58" ht="15.75">
      <c r="B3" s="5"/>
      <c r="C3" s="5" t="s">
        <v>11</v>
      </c>
      <c r="D3" s="5"/>
      <c r="E3" s="5"/>
      <c r="F3" s="5"/>
      <c r="G3" s="5"/>
      <c r="H3" s="2"/>
      <c r="I3" s="2"/>
      <c r="J3" s="2"/>
      <c r="K3" s="2"/>
      <c r="L3" s="5"/>
      <c r="M3" s="2"/>
      <c r="N3" s="2"/>
      <c r="O3" s="5"/>
      <c r="P3" s="5"/>
      <c r="Q3" s="2"/>
      <c r="R3" s="2"/>
      <c r="S3" s="5"/>
      <c r="T3" s="2"/>
      <c r="U3" s="2"/>
      <c r="V3" s="5"/>
      <c r="W3" s="5"/>
      <c r="X3" s="2"/>
      <c r="Y3" s="2"/>
      <c r="Z3" s="5"/>
      <c r="AA3" s="5"/>
      <c r="AB3" s="2"/>
      <c r="AC3" s="2"/>
      <c r="AD3" s="5"/>
      <c r="AE3" s="5"/>
      <c r="AF3" s="2"/>
      <c r="AG3" s="2"/>
      <c r="AH3" s="5"/>
      <c r="AI3" s="5"/>
      <c r="AJ3" s="2"/>
      <c r="AK3" s="2"/>
      <c r="AL3" s="5"/>
      <c r="AM3" s="5"/>
      <c r="AN3" s="2"/>
      <c r="AO3" s="2"/>
      <c r="AP3" s="5"/>
      <c r="AQ3" s="5"/>
      <c r="AR3" s="2"/>
      <c r="AS3" s="2"/>
      <c r="AT3" s="5"/>
      <c r="AU3" s="5"/>
      <c r="AV3" s="2"/>
      <c r="AW3" s="2"/>
      <c r="AX3" s="5"/>
      <c r="AY3" s="5"/>
      <c r="AZ3" s="2"/>
      <c r="BA3" s="2"/>
      <c r="BB3" s="5"/>
      <c r="BC3" s="2"/>
      <c r="BD3" s="5"/>
      <c r="BE3" s="2"/>
      <c r="BF3" s="2"/>
    </row>
    <row r="4" spans="1:56" ht="14.25" customHeight="1">
      <c r="A4" s="9"/>
      <c r="B4" s="3"/>
      <c r="C4" s="3"/>
      <c r="D4" s="3"/>
      <c r="E4" s="3"/>
      <c r="F4" s="3"/>
      <c r="G4" s="3"/>
      <c r="L4" s="3"/>
      <c r="O4" s="3"/>
      <c r="P4" s="3"/>
      <c r="S4" s="3"/>
      <c r="V4" s="3"/>
      <c r="W4" s="3"/>
      <c r="Z4" s="3"/>
      <c r="AA4" s="3"/>
      <c r="AD4" s="3"/>
      <c r="AE4" s="3"/>
      <c r="AH4" s="3"/>
      <c r="AI4" s="3"/>
      <c r="AL4" s="3"/>
      <c r="AM4" s="3"/>
      <c r="AP4" s="3"/>
      <c r="AQ4" s="3"/>
      <c r="AT4" s="3"/>
      <c r="AU4" s="3"/>
      <c r="AX4" s="3"/>
      <c r="AY4" s="3"/>
      <c r="BB4" s="3"/>
      <c r="BD4" s="3"/>
    </row>
    <row r="5" spans="1:2" s="10" customFormat="1" ht="30.75" customHeight="1">
      <c r="A5" s="73" t="s">
        <v>12</v>
      </c>
      <c r="B5" s="74"/>
    </row>
    <row r="6" spans="1:2" ht="18.75" customHeight="1">
      <c r="A6" s="75" t="s">
        <v>87</v>
      </c>
      <c r="B6" s="76"/>
    </row>
    <row r="7" spans="1:58" s="11" customFormat="1" ht="124.5" customHeight="1">
      <c r="A7" s="77" t="s">
        <v>7</v>
      </c>
      <c r="B7" s="77" t="s">
        <v>8</v>
      </c>
      <c r="C7" s="25" t="s">
        <v>27</v>
      </c>
      <c r="D7" s="81" t="s">
        <v>29</v>
      </c>
      <c r="E7" s="82"/>
      <c r="F7" s="82"/>
      <c r="G7" s="83"/>
      <c r="H7" s="78" t="s">
        <v>34</v>
      </c>
      <c r="I7" s="79"/>
      <c r="J7" s="79"/>
      <c r="K7" s="80"/>
      <c r="L7" s="78" t="s">
        <v>21</v>
      </c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80"/>
      <c r="BE7" s="78" t="s">
        <v>86</v>
      </c>
      <c r="BF7" s="79"/>
    </row>
    <row r="8" spans="1:58" s="27" customFormat="1" ht="52.5" customHeight="1">
      <c r="A8" s="77"/>
      <c r="B8" s="77"/>
      <c r="C8" s="26" t="s">
        <v>28</v>
      </c>
      <c r="D8" s="26" t="s">
        <v>30</v>
      </c>
      <c r="E8" s="26" t="s">
        <v>31</v>
      </c>
      <c r="F8" s="26" t="s">
        <v>32</v>
      </c>
      <c r="G8" s="26" t="s">
        <v>33</v>
      </c>
      <c r="H8" s="26" t="s">
        <v>35</v>
      </c>
      <c r="I8" s="26" t="s">
        <v>36</v>
      </c>
      <c r="J8" s="26" t="s">
        <v>37</v>
      </c>
      <c r="K8" s="26" t="s">
        <v>38</v>
      </c>
      <c r="L8" s="26" t="s">
        <v>39</v>
      </c>
      <c r="M8" s="26" t="s">
        <v>40</v>
      </c>
      <c r="N8" s="26" t="s">
        <v>41</v>
      </c>
      <c r="O8" s="26" t="s">
        <v>42</v>
      </c>
      <c r="P8" s="26" t="s">
        <v>43</v>
      </c>
      <c r="Q8" s="26" t="s">
        <v>44</v>
      </c>
      <c r="R8" s="26" t="s">
        <v>45</v>
      </c>
      <c r="S8" s="26" t="s">
        <v>46</v>
      </c>
      <c r="T8" s="26" t="s">
        <v>47</v>
      </c>
      <c r="U8" s="26" t="s">
        <v>48</v>
      </c>
      <c r="V8" s="26" t="s">
        <v>49</v>
      </c>
      <c r="W8" s="26" t="s">
        <v>50</v>
      </c>
      <c r="X8" s="26" t="s">
        <v>51</v>
      </c>
      <c r="Y8" s="26" t="s">
        <v>52</v>
      </c>
      <c r="Z8" s="26" t="s">
        <v>53</v>
      </c>
      <c r="AA8" s="26" t="s">
        <v>54</v>
      </c>
      <c r="AB8" s="26" t="s">
        <v>55</v>
      </c>
      <c r="AC8" s="26" t="s">
        <v>56</v>
      </c>
      <c r="AD8" s="26" t="s">
        <v>57</v>
      </c>
      <c r="AE8" s="26" t="s">
        <v>58</v>
      </c>
      <c r="AF8" s="26" t="s">
        <v>59</v>
      </c>
      <c r="AG8" s="26" t="s">
        <v>60</v>
      </c>
      <c r="AH8" s="26" t="s">
        <v>61</v>
      </c>
      <c r="AI8" s="26" t="s">
        <v>62</v>
      </c>
      <c r="AJ8" s="26" t="s">
        <v>63</v>
      </c>
      <c r="AK8" s="26" t="s">
        <v>64</v>
      </c>
      <c r="AL8" s="26" t="s">
        <v>65</v>
      </c>
      <c r="AM8" s="26" t="s">
        <v>66</v>
      </c>
      <c r="AN8" s="26" t="s">
        <v>67</v>
      </c>
      <c r="AO8" s="26" t="s">
        <v>68</v>
      </c>
      <c r="AP8" s="26" t="s">
        <v>69</v>
      </c>
      <c r="AQ8" s="26" t="s">
        <v>70</v>
      </c>
      <c r="AR8" s="26" t="s">
        <v>71</v>
      </c>
      <c r="AS8" s="26" t="s">
        <v>72</v>
      </c>
      <c r="AT8" s="26" t="s">
        <v>73</v>
      </c>
      <c r="AU8" s="26" t="s">
        <v>74</v>
      </c>
      <c r="AV8" s="26" t="s">
        <v>75</v>
      </c>
      <c r="AW8" s="26" t="s">
        <v>76</v>
      </c>
      <c r="AX8" s="26" t="s">
        <v>77</v>
      </c>
      <c r="AY8" s="26" t="s">
        <v>78</v>
      </c>
      <c r="AZ8" s="26" t="s">
        <v>79</v>
      </c>
      <c r="BA8" s="26" t="s">
        <v>80</v>
      </c>
      <c r="BB8" s="26" t="s">
        <v>81</v>
      </c>
      <c r="BC8" s="26" t="s">
        <v>82</v>
      </c>
      <c r="BD8" s="26" t="s">
        <v>83</v>
      </c>
      <c r="BE8" s="26" t="s">
        <v>84</v>
      </c>
      <c r="BF8" s="26" t="s">
        <v>85</v>
      </c>
    </row>
    <row r="9" spans="1:58" ht="14.25" customHeight="1">
      <c r="A9" s="1"/>
      <c r="B9" s="1"/>
      <c r="C9" s="4"/>
      <c r="D9" s="4"/>
      <c r="E9" s="4"/>
      <c r="F9" s="4"/>
      <c r="G9" s="4"/>
      <c r="H9" s="14"/>
      <c r="I9" s="14"/>
      <c r="J9" s="14"/>
      <c r="K9" s="14"/>
      <c r="L9" s="14"/>
      <c r="M9" s="4"/>
      <c r="N9" s="14"/>
      <c r="O9" s="4"/>
      <c r="P9" s="14"/>
      <c r="Q9" s="4"/>
      <c r="R9" s="14"/>
      <c r="S9" s="14"/>
      <c r="T9" s="4"/>
      <c r="U9" s="14"/>
      <c r="V9" s="4"/>
      <c r="W9" s="14"/>
      <c r="X9" s="4"/>
      <c r="Y9" s="14"/>
      <c r="Z9" s="4"/>
      <c r="AA9" s="14"/>
      <c r="AB9" s="4"/>
      <c r="AC9" s="14"/>
      <c r="AD9" s="4"/>
      <c r="AE9" s="14"/>
      <c r="AF9" s="4"/>
      <c r="AG9" s="14"/>
      <c r="AH9" s="4"/>
      <c r="AI9" s="14"/>
      <c r="AJ9" s="4"/>
      <c r="AK9" s="14"/>
      <c r="AL9" s="4"/>
      <c r="AM9" s="14"/>
      <c r="AN9" s="4"/>
      <c r="AO9" s="14"/>
      <c r="AP9" s="4"/>
      <c r="AQ9" s="14"/>
      <c r="AR9" s="4"/>
      <c r="AS9" s="14"/>
      <c r="AT9" s="4"/>
      <c r="AU9" s="14"/>
      <c r="AV9" s="4"/>
      <c r="AW9" s="14"/>
      <c r="AX9" s="4"/>
      <c r="AY9" s="14"/>
      <c r="AZ9" s="4"/>
      <c r="BA9" s="14"/>
      <c r="BB9" s="4"/>
      <c r="BC9" s="14"/>
      <c r="BD9" s="14"/>
      <c r="BE9" s="4"/>
      <c r="BF9" s="14"/>
    </row>
    <row r="10" spans="1:58" ht="14.25" customHeight="1">
      <c r="A10" s="1"/>
      <c r="B10" s="1" t="s">
        <v>13</v>
      </c>
      <c r="C10" s="24">
        <v>495.8</v>
      </c>
      <c r="D10" s="65">
        <v>328.6</v>
      </c>
      <c r="E10" s="65">
        <v>328.6</v>
      </c>
      <c r="F10" s="65">
        <v>938.9</v>
      </c>
      <c r="G10" s="65">
        <v>328.6</v>
      </c>
      <c r="H10" s="23">
        <v>296.8</v>
      </c>
      <c r="I10" s="23">
        <v>797.6</v>
      </c>
      <c r="J10" s="23">
        <v>512.3</v>
      </c>
      <c r="K10" s="23">
        <v>823.6</v>
      </c>
      <c r="L10" s="23">
        <v>501.4</v>
      </c>
      <c r="M10" s="23">
        <v>520.5</v>
      </c>
      <c r="N10" s="23">
        <v>527.2</v>
      </c>
      <c r="O10" s="23">
        <v>519.8</v>
      </c>
      <c r="P10" s="23">
        <v>486.8</v>
      </c>
      <c r="Q10" s="23">
        <v>1901.6</v>
      </c>
      <c r="R10" s="23">
        <v>704</v>
      </c>
      <c r="S10" s="23">
        <v>717.1</v>
      </c>
      <c r="T10" s="23">
        <v>711.7</v>
      </c>
      <c r="U10" s="23">
        <v>396.7</v>
      </c>
      <c r="V10" s="23">
        <v>716.5</v>
      </c>
      <c r="W10" s="23">
        <v>707.1</v>
      </c>
      <c r="X10" s="65">
        <v>333.9</v>
      </c>
      <c r="Y10" s="65">
        <v>399.4</v>
      </c>
      <c r="Z10" s="65">
        <v>703.3</v>
      </c>
      <c r="AA10" s="65">
        <v>700.4</v>
      </c>
      <c r="AB10" s="65">
        <v>335.6</v>
      </c>
      <c r="AC10" s="65">
        <v>195.8</v>
      </c>
      <c r="AD10" s="65">
        <v>296.4</v>
      </c>
      <c r="AE10" s="65">
        <v>526.1</v>
      </c>
      <c r="AF10" s="65">
        <v>519.5</v>
      </c>
      <c r="AG10" s="65">
        <v>699.3</v>
      </c>
      <c r="AH10" s="65">
        <v>352.6</v>
      </c>
      <c r="AI10" s="65">
        <v>495.1</v>
      </c>
      <c r="AJ10" s="65">
        <v>506.1</v>
      </c>
      <c r="AK10" s="65">
        <v>514.6</v>
      </c>
      <c r="AL10" s="65">
        <v>514</v>
      </c>
      <c r="AM10" s="65">
        <v>517.4</v>
      </c>
      <c r="AN10" s="65">
        <v>522</v>
      </c>
      <c r="AO10" s="65">
        <v>515.9</v>
      </c>
      <c r="AP10" s="65">
        <v>516.2</v>
      </c>
      <c r="AQ10" s="65">
        <v>565.8</v>
      </c>
      <c r="AR10" s="65">
        <v>332</v>
      </c>
      <c r="AS10" s="65">
        <v>717.6</v>
      </c>
      <c r="AT10" s="65">
        <v>406.8</v>
      </c>
      <c r="AU10" s="65">
        <v>408.2</v>
      </c>
      <c r="AV10" s="65">
        <v>704.6</v>
      </c>
      <c r="AW10" s="65">
        <v>443.6</v>
      </c>
      <c r="AX10" s="65">
        <v>402.4</v>
      </c>
      <c r="AY10" s="65">
        <v>448.2</v>
      </c>
      <c r="AZ10" s="65">
        <v>704.3</v>
      </c>
      <c r="BA10" s="65">
        <v>131.8</v>
      </c>
      <c r="BB10" s="65">
        <v>405.5</v>
      </c>
      <c r="BC10" s="65">
        <v>710</v>
      </c>
      <c r="BD10" s="24">
        <v>437.9</v>
      </c>
      <c r="BE10" s="23">
        <v>162.5</v>
      </c>
      <c r="BF10" s="23">
        <v>485.5</v>
      </c>
    </row>
    <row r="11" spans="1:58" ht="14.25" customHeight="1" thickBot="1">
      <c r="A11" s="1"/>
      <c r="B11" s="7" t="s">
        <v>14</v>
      </c>
      <c r="C11" s="24">
        <v>495.8</v>
      </c>
      <c r="D11" s="65">
        <v>328.6</v>
      </c>
      <c r="E11" s="65">
        <v>328.6</v>
      </c>
      <c r="F11" s="65">
        <v>938.9</v>
      </c>
      <c r="G11" s="65">
        <v>328.6</v>
      </c>
      <c r="H11" s="23">
        <v>296.8</v>
      </c>
      <c r="I11" s="23">
        <v>797.6</v>
      </c>
      <c r="J11" s="23">
        <v>512.3</v>
      </c>
      <c r="K11" s="23">
        <v>823.6</v>
      </c>
      <c r="L11" s="23">
        <v>501.4</v>
      </c>
      <c r="M11" s="23">
        <v>520.5</v>
      </c>
      <c r="N11" s="23">
        <v>527.2</v>
      </c>
      <c r="O11" s="23">
        <v>519.8</v>
      </c>
      <c r="P11" s="23">
        <v>486.8</v>
      </c>
      <c r="Q11" s="23">
        <v>1901.6</v>
      </c>
      <c r="R11" s="23">
        <v>704</v>
      </c>
      <c r="S11" s="23">
        <v>717.1</v>
      </c>
      <c r="T11" s="23">
        <v>711.7</v>
      </c>
      <c r="U11" s="23">
        <v>396.7</v>
      </c>
      <c r="V11" s="23">
        <v>716.5</v>
      </c>
      <c r="W11" s="23">
        <v>707.1</v>
      </c>
      <c r="X11" s="65">
        <v>333.9</v>
      </c>
      <c r="Y11" s="65">
        <v>399.4</v>
      </c>
      <c r="Z11" s="65">
        <v>703.3</v>
      </c>
      <c r="AA11" s="65">
        <v>700.4</v>
      </c>
      <c r="AB11" s="65">
        <v>335.6</v>
      </c>
      <c r="AC11" s="65">
        <v>195.8</v>
      </c>
      <c r="AD11" s="65">
        <v>296.4</v>
      </c>
      <c r="AE11" s="65">
        <v>526.1</v>
      </c>
      <c r="AF11" s="65">
        <v>519.5</v>
      </c>
      <c r="AG11" s="65">
        <v>699.3</v>
      </c>
      <c r="AH11" s="65">
        <v>352.6</v>
      </c>
      <c r="AI11" s="65">
        <v>495.1</v>
      </c>
      <c r="AJ11" s="65">
        <v>506.1</v>
      </c>
      <c r="AK11" s="65">
        <v>514.6</v>
      </c>
      <c r="AL11" s="65">
        <v>514</v>
      </c>
      <c r="AM11" s="65">
        <v>517.4</v>
      </c>
      <c r="AN11" s="65">
        <v>522</v>
      </c>
      <c r="AO11" s="65">
        <v>515.9</v>
      </c>
      <c r="AP11" s="65">
        <v>516.2</v>
      </c>
      <c r="AQ11" s="65">
        <v>565.8</v>
      </c>
      <c r="AR11" s="65">
        <v>332</v>
      </c>
      <c r="AS11" s="65">
        <v>717.6</v>
      </c>
      <c r="AT11" s="65">
        <v>406.8</v>
      </c>
      <c r="AU11" s="65">
        <v>408.2</v>
      </c>
      <c r="AV11" s="65">
        <v>704.6</v>
      </c>
      <c r="AW11" s="65">
        <v>443.6</v>
      </c>
      <c r="AX11" s="65">
        <v>402.4</v>
      </c>
      <c r="AY11" s="65">
        <v>448.2</v>
      </c>
      <c r="AZ11" s="65">
        <v>704.3</v>
      </c>
      <c r="BA11" s="65">
        <v>131.8</v>
      </c>
      <c r="BB11" s="65">
        <v>405.5</v>
      </c>
      <c r="BC11" s="65">
        <v>710</v>
      </c>
      <c r="BD11" s="24">
        <v>437.9</v>
      </c>
      <c r="BE11" s="23">
        <v>162.5</v>
      </c>
      <c r="BF11" s="23">
        <v>485.5</v>
      </c>
    </row>
    <row r="12" spans="1:71" ht="13.5" customHeight="1" thickTop="1">
      <c r="A12" s="66" t="s">
        <v>6</v>
      </c>
      <c r="B12" s="18" t="s">
        <v>3</v>
      </c>
      <c r="C12" s="29">
        <f>C11*30%/100</f>
        <v>1.4874</v>
      </c>
      <c r="D12" s="29">
        <f aca="true" t="shared" si="0" ref="D12:K12">D11*45%/100</f>
        <v>1.4787000000000001</v>
      </c>
      <c r="E12" s="29">
        <f t="shared" si="0"/>
        <v>1.4787000000000001</v>
      </c>
      <c r="F12" s="29">
        <f t="shared" si="0"/>
        <v>4.2250499999999995</v>
      </c>
      <c r="G12" s="29">
        <f t="shared" si="0"/>
        <v>1.4787000000000001</v>
      </c>
      <c r="H12" s="29">
        <f t="shared" si="0"/>
        <v>1.3356000000000001</v>
      </c>
      <c r="I12" s="29">
        <f t="shared" si="0"/>
        <v>3.5892</v>
      </c>
      <c r="J12" s="29">
        <f t="shared" si="0"/>
        <v>2.30535</v>
      </c>
      <c r="K12" s="29">
        <f t="shared" si="0"/>
        <v>3.7062</v>
      </c>
      <c r="L12" s="29">
        <f>L11*30%/100</f>
        <v>1.5042</v>
      </c>
      <c r="M12" s="29">
        <f>M11*45%/100</f>
        <v>2.34225</v>
      </c>
      <c r="N12" s="29">
        <f>N11*45%/100</f>
        <v>2.3724000000000003</v>
      </c>
      <c r="O12" s="30">
        <f>O11*10%/100</f>
        <v>0.5197999999999999</v>
      </c>
      <c r="P12" s="29">
        <f>P11*30%/100</f>
        <v>1.4604</v>
      </c>
      <c r="Q12" s="29">
        <f>Q11*45%/100</f>
        <v>8.5572</v>
      </c>
      <c r="R12" s="29">
        <f>R11*45%/100</f>
        <v>3.168</v>
      </c>
      <c r="S12" s="29">
        <f>S11*30%/100</f>
        <v>2.1513</v>
      </c>
      <c r="T12" s="29">
        <f>T11*45%/100</f>
        <v>3.20265</v>
      </c>
      <c r="U12" s="29">
        <f>U11*45%/100</f>
        <v>1.7851499999999998</v>
      </c>
      <c r="V12" s="30">
        <f>V11*10%/100</f>
        <v>0.7165</v>
      </c>
      <c r="W12" s="29">
        <f>W11*30%/100</f>
        <v>2.1212999999999997</v>
      </c>
      <c r="X12" s="29">
        <f>X11*45%/100</f>
        <v>1.50255</v>
      </c>
      <c r="Y12" s="29">
        <f>Y11*45%/100</f>
        <v>1.7973</v>
      </c>
      <c r="Z12" s="30">
        <f>Z11*10%/100</f>
        <v>0.7033</v>
      </c>
      <c r="AA12" s="29">
        <f>AA11*30%/100</f>
        <v>2.1012</v>
      </c>
      <c r="AB12" s="29">
        <f>AB11*45%/100</f>
        <v>1.5102000000000002</v>
      </c>
      <c r="AC12" s="29">
        <f>AC11*45%/100</f>
        <v>0.8811000000000001</v>
      </c>
      <c r="AD12" s="30">
        <f>AD11*10%/100</f>
        <v>0.2964</v>
      </c>
      <c r="AE12" s="29">
        <f>AE11*30%/100</f>
        <v>1.5783</v>
      </c>
      <c r="AF12" s="29">
        <f>AF11*45%/100</f>
        <v>2.33775</v>
      </c>
      <c r="AG12" s="29">
        <f>AG11*45%/100</f>
        <v>3.14685</v>
      </c>
      <c r="AH12" s="30">
        <f>AH11*10%/100</f>
        <v>0.3526</v>
      </c>
      <c r="AI12" s="29">
        <f>AI11*30%/100</f>
        <v>1.4853</v>
      </c>
      <c r="AJ12" s="29">
        <f>AJ11*45%/100</f>
        <v>2.27745</v>
      </c>
      <c r="AK12" s="29">
        <f>AK11*45%/100</f>
        <v>2.3157</v>
      </c>
      <c r="AL12" s="30">
        <f>AL11*10%/100</f>
        <v>0.514</v>
      </c>
      <c r="AM12" s="29">
        <f>AM11*30%/100</f>
        <v>1.5522</v>
      </c>
      <c r="AN12" s="29">
        <f>AN11*45%/100</f>
        <v>2.349</v>
      </c>
      <c r="AO12" s="29">
        <f>AO11*45%/100</f>
        <v>2.3215500000000002</v>
      </c>
      <c r="AP12" s="30">
        <f>AP11*10%/100</f>
        <v>0.5162</v>
      </c>
      <c r="AQ12" s="29">
        <f>AQ11*30%/100</f>
        <v>1.6973999999999998</v>
      </c>
      <c r="AR12" s="29">
        <f>AR11*45%/100</f>
        <v>1.494</v>
      </c>
      <c r="AS12" s="29">
        <f>AS11*45%/100</f>
        <v>3.2292</v>
      </c>
      <c r="AT12" s="30">
        <f>AT11*10%/100</f>
        <v>0.40680000000000005</v>
      </c>
      <c r="AU12" s="29">
        <f>AU11*30%/100</f>
        <v>1.2246</v>
      </c>
      <c r="AV12" s="29">
        <f>AV11*45%/100</f>
        <v>3.1707</v>
      </c>
      <c r="AW12" s="29">
        <f>AW11*45%/100</f>
        <v>1.9962</v>
      </c>
      <c r="AX12" s="30">
        <f>AX11*10%/100</f>
        <v>0.40240000000000004</v>
      </c>
      <c r="AY12" s="29">
        <f>AY11*30%/100</f>
        <v>1.3445999999999998</v>
      </c>
      <c r="AZ12" s="29">
        <f>AZ11*45%/100</f>
        <v>3.16935</v>
      </c>
      <c r="BA12" s="29">
        <f>BA11*45%/100</f>
        <v>0.5931000000000001</v>
      </c>
      <c r="BB12" s="30">
        <f>BB11*10%/100</f>
        <v>0.4055</v>
      </c>
      <c r="BC12" s="29">
        <f>BC11*45%/100</f>
        <v>3.195</v>
      </c>
      <c r="BD12" s="29">
        <f>BD11*30%/100</f>
        <v>1.3136999999999999</v>
      </c>
      <c r="BE12" s="29">
        <v>0</v>
      </c>
      <c r="BF12" s="29">
        <v>0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10" customFormat="1" ht="16.5" customHeight="1">
      <c r="A13" s="67"/>
      <c r="B13" s="15" t="s">
        <v>17</v>
      </c>
      <c r="C13" s="32">
        <f aca="true" t="shared" si="1" ref="C13:AP13">1007.68*C12</f>
        <v>1498.823232</v>
      </c>
      <c r="D13" s="32">
        <f t="shared" si="1"/>
        <v>1490.0564160000001</v>
      </c>
      <c r="E13" s="32">
        <f>1007.68*E12</f>
        <v>1490.0564160000001</v>
      </c>
      <c r="F13" s="32">
        <f>1007.68*F12</f>
        <v>4257.4983839999995</v>
      </c>
      <c r="G13" s="32">
        <f t="shared" si="1"/>
        <v>1490.0564160000001</v>
      </c>
      <c r="H13" s="32">
        <f t="shared" si="1"/>
        <v>1345.857408</v>
      </c>
      <c r="I13" s="32">
        <f>1007.68*I12</f>
        <v>3616.7650559999997</v>
      </c>
      <c r="J13" s="32">
        <f>1007.68*J12</f>
        <v>2323.0550879999996</v>
      </c>
      <c r="K13" s="32">
        <f t="shared" si="1"/>
        <v>3734.663616</v>
      </c>
      <c r="L13" s="32">
        <f t="shared" si="1"/>
        <v>1515.752256</v>
      </c>
      <c r="M13" s="32">
        <f t="shared" si="1"/>
        <v>2360.23848</v>
      </c>
      <c r="N13" s="32">
        <f t="shared" si="1"/>
        <v>2390.6200320000003</v>
      </c>
      <c r="O13" s="33">
        <f t="shared" si="1"/>
        <v>523.7920639999999</v>
      </c>
      <c r="P13" s="32">
        <f t="shared" si="1"/>
        <v>1471.6158719999999</v>
      </c>
      <c r="Q13" s="32">
        <f t="shared" si="1"/>
        <v>8622.919296</v>
      </c>
      <c r="R13" s="32">
        <f t="shared" si="1"/>
        <v>3192.33024</v>
      </c>
      <c r="S13" s="32">
        <f aca="true" t="shared" si="2" ref="S13:AD13">1007.68*S12</f>
        <v>2167.8219839999997</v>
      </c>
      <c r="T13" s="32">
        <f t="shared" si="2"/>
        <v>3227.246352</v>
      </c>
      <c r="U13" s="32">
        <f t="shared" si="2"/>
        <v>1798.8599519999998</v>
      </c>
      <c r="V13" s="33">
        <f t="shared" si="2"/>
        <v>722.00272</v>
      </c>
      <c r="W13" s="32">
        <f t="shared" si="2"/>
        <v>2137.591584</v>
      </c>
      <c r="X13" s="32">
        <f t="shared" si="2"/>
        <v>1514.089584</v>
      </c>
      <c r="Y13" s="32">
        <f t="shared" si="2"/>
        <v>1811.1032639999999</v>
      </c>
      <c r="Z13" s="33">
        <f t="shared" si="2"/>
        <v>708.701344</v>
      </c>
      <c r="AA13" s="32">
        <f t="shared" si="2"/>
        <v>2117.337216</v>
      </c>
      <c r="AB13" s="32">
        <f t="shared" si="2"/>
        <v>1521.798336</v>
      </c>
      <c r="AC13" s="32">
        <f t="shared" si="2"/>
        <v>887.8668480000001</v>
      </c>
      <c r="AD13" s="33">
        <f t="shared" si="2"/>
        <v>298.676352</v>
      </c>
      <c r="AE13" s="32">
        <f t="shared" si="1"/>
        <v>1590.4213439999999</v>
      </c>
      <c r="AF13" s="32">
        <f t="shared" si="1"/>
        <v>2355.70392</v>
      </c>
      <c r="AG13" s="32">
        <f t="shared" si="1"/>
        <v>3171.017808</v>
      </c>
      <c r="AH13" s="33">
        <f t="shared" si="1"/>
        <v>355.307968</v>
      </c>
      <c r="AI13" s="32">
        <f t="shared" si="1"/>
        <v>1496.707104</v>
      </c>
      <c r="AJ13" s="32">
        <f t="shared" si="1"/>
        <v>2294.940816</v>
      </c>
      <c r="AK13" s="32">
        <f t="shared" si="1"/>
        <v>2333.484576</v>
      </c>
      <c r="AL13" s="33">
        <f t="shared" si="1"/>
        <v>517.9475199999999</v>
      </c>
      <c r="AM13" s="32">
        <f t="shared" si="1"/>
        <v>1564.120896</v>
      </c>
      <c r="AN13" s="32">
        <f t="shared" si="1"/>
        <v>2367.04032</v>
      </c>
      <c r="AO13" s="32">
        <f t="shared" si="1"/>
        <v>2339.379504</v>
      </c>
      <c r="AP13" s="33">
        <f t="shared" si="1"/>
        <v>520.164416</v>
      </c>
      <c r="AQ13" s="32">
        <f aca="true" t="shared" si="3" ref="AQ13:BF13">1007.68*AQ12</f>
        <v>1710.4360319999996</v>
      </c>
      <c r="AR13" s="32">
        <f t="shared" si="3"/>
        <v>1505.47392</v>
      </c>
      <c r="AS13" s="32">
        <f t="shared" si="3"/>
        <v>3254.000256</v>
      </c>
      <c r="AT13" s="33">
        <f t="shared" si="3"/>
        <v>409.92422400000004</v>
      </c>
      <c r="AU13" s="32">
        <f t="shared" si="3"/>
        <v>1234.0049279999998</v>
      </c>
      <c r="AV13" s="32">
        <f t="shared" si="3"/>
        <v>3195.050976</v>
      </c>
      <c r="AW13" s="32">
        <f t="shared" si="3"/>
        <v>2011.530816</v>
      </c>
      <c r="AX13" s="33">
        <f t="shared" si="3"/>
        <v>405.490432</v>
      </c>
      <c r="AY13" s="32">
        <f t="shared" si="3"/>
        <v>1354.9265279999997</v>
      </c>
      <c r="AZ13" s="32">
        <f t="shared" si="3"/>
        <v>3193.690608</v>
      </c>
      <c r="BA13" s="32">
        <f t="shared" si="3"/>
        <v>597.6550080000001</v>
      </c>
      <c r="BB13" s="33">
        <f t="shared" si="3"/>
        <v>408.61424</v>
      </c>
      <c r="BC13" s="32">
        <f t="shared" si="3"/>
        <v>3219.5375999999997</v>
      </c>
      <c r="BD13" s="32">
        <f t="shared" si="3"/>
        <v>1323.789216</v>
      </c>
      <c r="BE13" s="32">
        <f t="shared" si="3"/>
        <v>0</v>
      </c>
      <c r="BF13" s="32">
        <f t="shared" si="3"/>
        <v>0</v>
      </c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71" ht="13.5" customHeight="1">
      <c r="A14" s="67"/>
      <c r="B14" s="15" t="s">
        <v>2</v>
      </c>
      <c r="C14" s="35">
        <f aca="true" t="shared" si="4" ref="C14:AP14">C13/C10/12</f>
        <v>0.25192</v>
      </c>
      <c r="D14" s="35">
        <f t="shared" si="4"/>
        <v>0.37788</v>
      </c>
      <c r="E14" s="35">
        <f>E13/E10/12</f>
        <v>0.37788</v>
      </c>
      <c r="F14" s="35">
        <f>F13/F10/12</f>
        <v>0.37788</v>
      </c>
      <c r="G14" s="35">
        <f t="shared" si="4"/>
        <v>0.37788</v>
      </c>
      <c r="H14" s="35">
        <f t="shared" si="4"/>
        <v>0.37788</v>
      </c>
      <c r="I14" s="35">
        <f>I13/I10/12</f>
        <v>0.37788</v>
      </c>
      <c r="J14" s="35">
        <f>J13/J10/12</f>
        <v>0.37788</v>
      </c>
      <c r="K14" s="35">
        <f t="shared" si="4"/>
        <v>0.37788</v>
      </c>
      <c r="L14" s="35">
        <f t="shared" si="4"/>
        <v>0.25192</v>
      </c>
      <c r="M14" s="35">
        <f t="shared" si="4"/>
        <v>0.37788</v>
      </c>
      <c r="N14" s="35">
        <f t="shared" si="4"/>
        <v>0.37788</v>
      </c>
      <c r="O14" s="36">
        <f t="shared" si="4"/>
        <v>0.08397333333333333</v>
      </c>
      <c r="P14" s="35">
        <f t="shared" si="4"/>
        <v>0.25192</v>
      </c>
      <c r="Q14" s="35">
        <f t="shared" si="4"/>
        <v>0.37788</v>
      </c>
      <c r="R14" s="35">
        <f t="shared" si="4"/>
        <v>0.37788</v>
      </c>
      <c r="S14" s="35">
        <f aca="true" t="shared" si="5" ref="S14:AD14">S13/S10/12</f>
        <v>0.25192</v>
      </c>
      <c r="T14" s="35">
        <f t="shared" si="5"/>
        <v>0.37788</v>
      </c>
      <c r="U14" s="35">
        <f t="shared" si="5"/>
        <v>0.37788</v>
      </c>
      <c r="V14" s="36">
        <f t="shared" si="5"/>
        <v>0.08397333333333333</v>
      </c>
      <c r="W14" s="35">
        <f t="shared" si="5"/>
        <v>0.25192</v>
      </c>
      <c r="X14" s="35">
        <f t="shared" si="5"/>
        <v>0.37788000000000005</v>
      </c>
      <c r="Y14" s="35">
        <f t="shared" si="5"/>
        <v>0.37788</v>
      </c>
      <c r="Z14" s="36">
        <f t="shared" si="5"/>
        <v>0.08397333333333333</v>
      </c>
      <c r="AA14" s="35">
        <f t="shared" si="5"/>
        <v>0.25192</v>
      </c>
      <c r="AB14" s="35">
        <f t="shared" si="5"/>
        <v>0.37788</v>
      </c>
      <c r="AC14" s="35">
        <f t="shared" si="5"/>
        <v>0.37788</v>
      </c>
      <c r="AD14" s="36">
        <f t="shared" si="5"/>
        <v>0.08397333333333334</v>
      </c>
      <c r="AE14" s="35">
        <f t="shared" si="4"/>
        <v>0.25192</v>
      </c>
      <c r="AF14" s="35">
        <f t="shared" si="4"/>
        <v>0.37788</v>
      </c>
      <c r="AG14" s="35">
        <f t="shared" si="4"/>
        <v>0.37788000000000005</v>
      </c>
      <c r="AH14" s="36">
        <f t="shared" si="4"/>
        <v>0.08397333333333333</v>
      </c>
      <c r="AI14" s="35">
        <f t="shared" si="4"/>
        <v>0.25192</v>
      </c>
      <c r="AJ14" s="35">
        <f t="shared" si="4"/>
        <v>0.37787999999999994</v>
      </c>
      <c r="AK14" s="35">
        <f t="shared" si="4"/>
        <v>0.37787999999999994</v>
      </c>
      <c r="AL14" s="36">
        <f t="shared" si="4"/>
        <v>0.08397333333333333</v>
      </c>
      <c r="AM14" s="35">
        <f t="shared" si="4"/>
        <v>0.25192</v>
      </c>
      <c r="AN14" s="35">
        <f t="shared" si="4"/>
        <v>0.37788</v>
      </c>
      <c r="AO14" s="35">
        <f t="shared" si="4"/>
        <v>0.37788</v>
      </c>
      <c r="AP14" s="36">
        <f t="shared" si="4"/>
        <v>0.08397333333333333</v>
      </c>
      <c r="AQ14" s="35">
        <f aca="true" t="shared" si="6" ref="AQ14:BF14">AQ13/AQ10/12</f>
        <v>0.25192</v>
      </c>
      <c r="AR14" s="35">
        <f t="shared" si="6"/>
        <v>0.37788</v>
      </c>
      <c r="AS14" s="35">
        <f t="shared" si="6"/>
        <v>0.37788</v>
      </c>
      <c r="AT14" s="36">
        <f t="shared" si="6"/>
        <v>0.08397333333333334</v>
      </c>
      <c r="AU14" s="35">
        <f t="shared" si="6"/>
        <v>0.25192</v>
      </c>
      <c r="AV14" s="35">
        <f t="shared" si="6"/>
        <v>0.37788</v>
      </c>
      <c r="AW14" s="35">
        <f t="shared" si="6"/>
        <v>0.37788</v>
      </c>
      <c r="AX14" s="36">
        <f t="shared" si="6"/>
        <v>0.08397333333333334</v>
      </c>
      <c r="AY14" s="35">
        <f t="shared" si="6"/>
        <v>0.25192</v>
      </c>
      <c r="AZ14" s="35">
        <f t="shared" si="6"/>
        <v>0.37788</v>
      </c>
      <c r="BA14" s="35">
        <f t="shared" si="6"/>
        <v>0.37788</v>
      </c>
      <c r="BB14" s="36">
        <f t="shared" si="6"/>
        <v>0.08397333333333333</v>
      </c>
      <c r="BC14" s="35">
        <f t="shared" si="6"/>
        <v>0.37788</v>
      </c>
      <c r="BD14" s="35">
        <f t="shared" si="6"/>
        <v>0.25192</v>
      </c>
      <c r="BE14" s="35">
        <f t="shared" si="6"/>
        <v>0</v>
      </c>
      <c r="BF14" s="35">
        <f t="shared" si="6"/>
        <v>0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5" customHeight="1" thickBot="1">
      <c r="A15" s="68"/>
      <c r="B15" s="19" t="s">
        <v>0</v>
      </c>
      <c r="C15" s="37" t="s">
        <v>18</v>
      </c>
      <c r="D15" s="37" t="s">
        <v>18</v>
      </c>
      <c r="E15" s="37" t="s">
        <v>18</v>
      </c>
      <c r="F15" s="37" t="s">
        <v>18</v>
      </c>
      <c r="G15" s="37" t="s">
        <v>18</v>
      </c>
      <c r="H15" s="37" t="s">
        <v>18</v>
      </c>
      <c r="I15" s="37" t="s">
        <v>18</v>
      </c>
      <c r="J15" s="37" t="s">
        <v>18</v>
      </c>
      <c r="K15" s="37" t="s">
        <v>18</v>
      </c>
      <c r="L15" s="37" t="s">
        <v>18</v>
      </c>
      <c r="M15" s="37" t="s">
        <v>18</v>
      </c>
      <c r="N15" s="37" t="s">
        <v>18</v>
      </c>
      <c r="O15" s="38" t="s">
        <v>18</v>
      </c>
      <c r="P15" s="37" t="s">
        <v>18</v>
      </c>
      <c r="Q15" s="37" t="s">
        <v>18</v>
      </c>
      <c r="R15" s="37" t="s">
        <v>18</v>
      </c>
      <c r="S15" s="37" t="s">
        <v>18</v>
      </c>
      <c r="T15" s="37" t="s">
        <v>18</v>
      </c>
      <c r="U15" s="37" t="s">
        <v>18</v>
      </c>
      <c r="V15" s="38" t="s">
        <v>18</v>
      </c>
      <c r="W15" s="37" t="s">
        <v>18</v>
      </c>
      <c r="X15" s="37" t="s">
        <v>18</v>
      </c>
      <c r="Y15" s="37" t="s">
        <v>18</v>
      </c>
      <c r="Z15" s="38" t="s">
        <v>18</v>
      </c>
      <c r="AA15" s="37" t="s">
        <v>18</v>
      </c>
      <c r="AB15" s="37" t="s">
        <v>18</v>
      </c>
      <c r="AC15" s="37" t="s">
        <v>18</v>
      </c>
      <c r="AD15" s="38" t="s">
        <v>18</v>
      </c>
      <c r="AE15" s="37" t="s">
        <v>18</v>
      </c>
      <c r="AF15" s="37" t="s">
        <v>18</v>
      </c>
      <c r="AG15" s="37" t="s">
        <v>18</v>
      </c>
      <c r="AH15" s="38" t="s">
        <v>18</v>
      </c>
      <c r="AI15" s="37" t="s">
        <v>18</v>
      </c>
      <c r="AJ15" s="37" t="s">
        <v>18</v>
      </c>
      <c r="AK15" s="37" t="s">
        <v>18</v>
      </c>
      <c r="AL15" s="38" t="s">
        <v>18</v>
      </c>
      <c r="AM15" s="37" t="s">
        <v>18</v>
      </c>
      <c r="AN15" s="37" t="s">
        <v>18</v>
      </c>
      <c r="AO15" s="37" t="s">
        <v>18</v>
      </c>
      <c r="AP15" s="38" t="s">
        <v>18</v>
      </c>
      <c r="AQ15" s="37" t="s">
        <v>18</v>
      </c>
      <c r="AR15" s="37" t="s">
        <v>18</v>
      </c>
      <c r="AS15" s="37" t="s">
        <v>18</v>
      </c>
      <c r="AT15" s="38" t="s">
        <v>18</v>
      </c>
      <c r="AU15" s="37" t="s">
        <v>18</v>
      </c>
      <c r="AV15" s="37" t="s">
        <v>18</v>
      </c>
      <c r="AW15" s="37" t="s">
        <v>18</v>
      </c>
      <c r="AX15" s="38" t="s">
        <v>18</v>
      </c>
      <c r="AY15" s="37" t="s">
        <v>18</v>
      </c>
      <c r="AZ15" s="37" t="s">
        <v>18</v>
      </c>
      <c r="BA15" s="37" t="s">
        <v>18</v>
      </c>
      <c r="BB15" s="38" t="s">
        <v>18</v>
      </c>
      <c r="BC15" s="37" t="s">
        <v>18</v>
      </c>
      <c r="BD15" s="37" t="s">
        <v>18</v>
      </c>
      <c r="BE15" s="37" t="s">
        <v>18</v>
      </c>
      <c r="BF15" s="37" t="s">
        <v>18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13.5" thickTop="1">
      <c r="A16" s="69" t="s">
        <v>22</v>
      </c>
      <c r="B16" s="22" t="s">
        <v>4</v>
      </c>
      <c r="C16" s="39">
        <f aca="true" t="shared" si="7" ref="C16:AP16">C11*10%/10</f>
        <v>4.958</v>
      </c>
      <c r="D16" s="40">
        <f t="shared" si="7"/>
        <v>3.2860000000000005</v>
      </c>
      <c r="E16" s="40">
        <f>E11*10%/10</f>
        <v>3.2860000000000005</v>
      </c>
      <c r="F16" s="40">
        <f>F11*10%/10</f>
        <v>9.389</v>
      </c>
      <c r="G16" s="40">
        <f t="shared" si="7"/>
        <v>3.2860000000000005</v>
      </c>
      <c r="H16" s="40">
        <f t="shared" si="7"/>
        <v>2.9680000000000004</v>
      </c>
      <c r="I16" s="40">
        <f>I11*10%/10</f>
        <v>7.976000000000001</v>
      </c>
      <c r="J16" s="40">
        <f>J11*10%/10</f>
        <v>5.122999999999999</v>
      </c>
      <c r="K16" s="40">
        <f t="shared" si="7"/>
        <v>8.236</v>
      </c>
      <c r="L16" s="39">
        <f t="shared" si="7"/>
        <v>5.014</v>
      </c>
      <c r="M16" s="40">
        <f t="shared" si="7"/>
        <v>5.205</v>
      </c>
      <c r="N16" s="40">
        <f t="shared" si="7"/>
        <v>5.272</v>
      </c>
      <c r="O16" s="41">
        <f t="shared" si="7"/>
        <v>5.1979999999999995</v>
      </c>
      <c r="P16" s="39">
        <f t="shared" si="7"/>
        <v>4.868</v>
      </c>
      <c r="Q16" s="40">
        <f>Q11*15%/10</f>
        <v>28.523999999999994</v>
      </c>
      <c r="R16" s="40">
        <f t="shared" si="7"/>
        <v>7.040000000000001</v>
      </c>
      <c r="S16" s="39">
        <f aca="true" t="shared" si="8" ref="S16:AD16">S11*10%/10</f>
        <v>7.171000000000001</v>
      </c>
      <c r="T16" s="40">
        <f t="shared" si="8"/>
        <v>7.117</v>
      </c>
      <c r="U16" s="40">
        <f t="shared" si="8"/>
        <v>3.967</v>
      </c>
      <c r="V16" s="41">
        <f t="shared" si="8"/>
        <v>7.165000000000001</v>
      </c>
      <c r="W16" s="39">
        <f t="shared" si="8"/>
        <v>7.071000000000001</v>
      </c>
      <c r="X16" s="40">
        <f t="shared" si="8"/>
        <v>3.339</v>
      </c>
      <c r="Y16" s="40">
        <f t="shared" si="8"/>
        <v>3.9939999999999998</v>
      </c>
      <c r="Z16" s="41">
        <f t="shared" si="8"/>
        <v>7.0329999999999995</v>
      </c>
      <c r="AA16" s="39">
        <f t="shared" si="8"/>
        <v>7.0040000000000004</v>
      </c>
      <c r="AB16" s="40">
        <f t="shared" si="8"/>
        <v>3.3560000000000003</v>
      </c>
      <c r="AC16" s="40">
        <f t="shared" si="8"/>
        <v>1.9580000000000002</v>
      </c>
      <c r="AD16" s="41">
        <f t="shared" si="8"/>
        <v>2.964</v>
      </c>
      <c r="AE16" s="39">
        <f t="shared" si="7"/>
        <v>5.261000000000001</v>
      </c>
      <c r="AF16" s="40">
        <f t="shared" si="7"/>
        <v>5.195</v>
      </c>
      <c r="AG16" s="40">
        <f t="shared" si="7"/>
        <v>6.992999999999999</v>
      </c>
      <c r="AH16" s="41">
        <f t="shared" si="7"/>
        <v>3.5260000000000007</v>
      </c>
      <c r="AI16" s="39">
        <f t="shared" si="7"/>
        <v>4.9510000000000005</v>
      </c>
      <c r="AJ16" s="40">
        <f t="shared" si="7"/>
        <v>5.061000000000001</v>
      </c>
      <c r="AK16" s="40">
        <f t="shared" si="7"/>
        <v>5.146000000000001</v>
      </c>
      <c r="AL16" s="41">
        <f t="shared" si="7"/>
        <v>5.140000000000001</v>
      </c>
      <c r="AM16" s="39">
        <f t="shared" si="7"/>
        <v>5.174</v>
      </c>
      <c r="AN16" s="40">
        <f t="shared" si="7"/>
        <v>5.220000000000001</v>
      </c>
      <c r="AO16" s="40">
        <f t="shared" si="7"/>
        <v>5.159000000000001</v>
      </c>
      <c r="AP16" s="41">
        <f t="shared" si="7"/>
        <v>5.162000000000001</v>
      </c>
      <c r="AQ16" s="39">
        <f aca="true" t="shared" si="9" ref="AQ16:AX16">AQ11*10%/10</f>
        <v>5.6579999999999995</v>
      </c>
      <c r="AR16" s="40">
        <f t="shared" si="9"/>
        <v>3.3200000000000003</v>
      </c>
      <c r="AS16" s="40">
        <f t="shared" si="9"/>
        <v>7.176</v>
      </c>
      <c r="AT16" s="41">
        <f t="shared" si="9"/>
        <v>4.0680000000000005</v>
      </c>
      <c r="AU16" s="39">
        <f t="shared" si="9"/>
        <v>4.082</v>
      </c>
      <c r="AV16" s="40">
        <f t="shared" si="9"/>
        <v>7.046000000000001</v>
      </c>
      <c r="AW16" s="40">
        <f t="shared" si="9"/>
        <v>4.436000000000001</v>
      </c>
      <c r="AX16" s="41">
        <f t="shared" si="9"/>
        <v>4.024</v>
      </c>
      <c r="AY16" s="39">
        <f aca="true" t="shared" si="10" ref="AY16:BD16">AY11*10%/10</f>
        <v>4.482</v>
      </c>
      <c r="AZ16" s="40">
        <f t="shared" si="10"/>
        <v>7.042999999999999</v>
      </c>
      <c r="BA16" s="40">
        <f t="shared" si="10"/>
        <v>1.318</v>
      </c>
      <c r="BB16" s="41">
        <f t="shared" si="10"/>
        <v>4.055000000000001</v>
      </c>
      <c r="BC16" s="40">
        <f t="shared" si="10"/>
        <v>7.1</v>
      </c>
      <c r="BD16" s="39">
        <f t="shared" si="10"/>
        <v>4.379</v>
      </c>
      <c r="BE16" s="40">
        <v>0</v>
      </c>
      <c r="BF16" s="40">
        <v>0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12.75" customHeight="1">
      <c r="A17" s="70"/>
      <c r="B17" s="17" t="s">
        <v>17</v>
      </c>
      <c r="C17" s="42">
        <f aca="true" t="shared" si="11" ref="C17:AP17">2281.73*C16</f>
        <v>11312.81734</v>
      </c>
      <c r="D17" s="43">
        <f t="shared" si="11"/>
        <v>7497.764780000001</v>
      </c>
      <c r="E17" s="43">
        <f>2281.73*E16</f>
        <v>7497.764780000001</v>
      </c>
      <c r="F17" s="43">
        <f>2281.73*F16</f>
        <v>21423.162969999998</v>
      </c>
      <c r="G17" s="43">
        <f t="shared" si="11"/>
        <v>7497.764780000001</v>
      </c>
      <c r="H17" s="43">
        <f t="shared" si="11"/>
        <v>6772.174640000001</v>
      </c>
      <c r="I17" s="43">
        <f>2281.73*I16</f>
        <v>18199.078480000004</v>
      </c>
      <c r="J17" s="43">
        <f>2281.73*J16</f>
        <v>11689.302789999998</v>
      </c>
      <c r="K17" s="43">
        <f t="shared" si="11"/>
        <v>18792.32828</v>
      </c>
      <c r="L17" s="42">
        <f t="shared" si="11"/>
        <v>11440.59422</v>
      </c>
      <c r="M17" s="43">
        <f t="shared" si="11"/>
        <v>11876.40465</v>
      </c>
      <c r="N17" s="43">
        <f t="shared" si="11"/>
        <v>12029.280560000001</v>
      </c>
      <c r="O17" s="44">
        <f t="shared" si="11"/>
        <v>11860.43254</v>
      </c>
      <c r="P17" s="42">
        <f t="shared" si="11"/>
        <v>11107.461640000001</v>
      </c>
      <c r="Q17" s="43">
        <f t="shared" si="11"/>
        <v>65084.066519999986</v>
      </c>
      <c r="R17" s="43">
        <f t="shared" si="11"/>
        <v>16063.379200000003</v>
      </c>
      <c r="S17" s="42">
        <f aca="true" t="shared" si="12" ref="S17:AD17">2281.73*S16</f>
        <v>16362.285830000003</v>
      </c>
      <c r="T17" s="43">
        <f t="shared" si="12"/>
        <v>16239.07241</v>
      </c>
      <c r="U17" s="43">
        <f t="shared" si="12"/>
        <v>9051.62291</v>
      </c>
      <c r="V17" s="44">
        <f t="shared" si="12"/>
        <v>16348.595450000003</v>
      </c>
      <c r="W17" s="42">
        <f t="shared" si="12"/>
        <v>16134.112830000002</v>
      </c>
      <c r="X17" s="43">
        <f t="shared" si="12"/>
        <v>7618.69647</v>
      </c>
      <c r="Y17" s="43">
        <f t="shared" si="12"/>
        <v>9113.22962</v>
      </c>
      <c r="Z17" s="44">
        <f t="shared" si="12"/>
        <v>16047.407089999999</v>
      </c>
      <c r="AA17" s="42">
        <f t="shared" si="12"/>
        <v>15981.236920000001</v>
      </c>
      <c r="AB17" s="43">
        <f t="shared" si="12"/>
        <v>7657.485880000001</v>
      </c>
      <c r="AC17" s="43">
        <f t="shared" si="12"/>
        <v>4467.62734</v>
      </c>
      <c r="AD17" s="44">
        <f t="shared" si="12"/>
        <v>6763.04772</v>
      </c>
      <c r="AE17" s="42">
        <f t="shared" si="11"/>
        <v>12004.181530000002</v>
      </c>
      <c r="AF17" s="43">
        <f t="shared" si="11"/>
        <v>11853.587350000002</v>
      </c>
      <c r="AG17" s="43">
        <f t="shared" si="11"/>
        <v>15956.137889999998</v>
      </c>
      <c r="AH17" s="44">
        <f t="shared" si="11"/>
        <v>8045.3799800000015</v>
      </c>
      <c r="AI17" s="42">
        <f t="shared" si="11"/>
        <v>11296.84523</v>
      </c>
      <c r="AJ17" s="43">
        <f t="shared" si="11"/>
        <v>11547.835530000002</v>
      </c>
      <c r="AK17" s="43">
        <f t="shared" si="11"/>
        <v>11741.782580000003</v>
      </c>
      <c r="AL17" s="44">
        <f t="shared" si="11"/>
        <v>11728.092200000001</v>
      </c>
      <c r="AM17" s="42">
        <f t="shared" si="11"/>
        <v>11805.671020000002</v>
      </c>
      <c r="AN17" s="43">
        <f t="shared" si="11"/>
        <v>11910.630600000002</v>
      </c>
      <c r="AO17" s="43">
        <f t="shared" si="11"/>
        <v>11771.445070000002</v>
      </c>
      <c r="AP17" s="44">
        <f t="shared" si="11"/>
        <v>11778.290260000002</v>
      </c>
      <c r="AQ17" s="42">
        <f aca="true" t="shared" si="13" ref="AQ17:BF17">2281.73*AQ16</f>
        <v>12910.028339999999</v>
      </c>
      <c r="AR17" s="43">
        <f t="shared" si="13"/>
        <v>7575.343600000001</v>
      </c>
      <c r="AS17" s="43">
        <f t="shared" si="13"/>
        <v>16373.69448</v>
      </c>
      <c r="AT17" s="44">
        <f t="shared" si="13"/>
        <v>9282.077640000001</v>
      </c>
      <c r="AU17" s="42">
        <f t="shared" si="13"/>
        <v>9314.021859999999</v>
      </c>
      <c r="AV17" s="43">
        <f t="shared" si="13"/>
        <v>16077.069580000003</v>
      </c>
      <c r="AW17" s="43">
        <f t="shared" si="13"/>
        <v>10121.754280000003</v>
      </c>
      <c r="AX17" s="44">
        <f t="shared" si="13"/>
        <v>9181.68152</v>
      </c>
      <c r="AY17" s="42">
        <f t="shared" si="13"/>
        <v>10226.71386</v>
      </c>
      <c r="AZ17" s="43">
        <f t="shared" si="13"/>
        <v>16070.224389999998</v>
      </c>
      <c r="BA17" s="43">
        <f t="shared" si="13"/>
        <v>3007.3201400000003</v>
      </c>
      <c r="BB17" s="44">
        <f t="shared" si="13"/>
        <v>9252.41515</v>
      </c>
      <c r="BC17" s="43">
        <f t="shared" si="13"/>
        <v>16200.283</v>
      </c>
      <c r="BD17" s="42">
        <f t="shared" si="13"/>
        <v>9991.69567</v>
      </c>
      <c r="BE17" s="43">
        <f t="shared" si="13"/>
        <v>0</v>
      </c>
      <c r="BF17" s="43">
        <f t="shared" si="13"/>
        <v>0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15.75" customHeight="1">
      <c r="A18" s="70"/>
      <c r="B18" s="17" t="s">
        <v>2</v>
      </c>
      <c r="C18" s="42">
        <f aca="true" t="shared" si="14" ref="C18:BF18">C17/C10/12</f>
        <v>1.9014416666666667</v>
      </c>
      <c r="D18" s="43">
        <f t="shared" si="14"/>
        <v>1.901441666666667</v>
      </c>
      <c r="E18" s="43">
        <f>E17/E10/12</f>
        <v>1.901441666666667</v>
      </c>
      <c r="F18" s="43">
        <f>F17/F10/12</f>
        <v>1.9014416666666667</v>
      </c>
      <c r="G18" s="43">
        <f t="shared" si="14"/>
        <v>1.901441666666667</v>
      </c>
      <c r="H18" s="43">
        <f t="shared" si="14"/>
        <v>1.901441666666667</v>
      </c>
      <c r="I18" s="43">
        <f>I17/I10/12</f>
        <v>1.901441666666667</v>
      </c>
      <c r="J18" s="43">
        <f>J17/J10/12</f>
        <v>1.9014416666666667</v>
      </c>
      <c r="K18" s="43">
        <f t="shared" si="14"/>
        <v>1.9014416666666667</v>
      </c>
      <c r="L18" s="42">
        <f t="shared" si="14"/>
        <v>1.901441666666667</v>
      </c>
      <c r="M18" s="43">
        <f t="shared" si="14"/>
        <v>1.9014416666666667</v>
      </c>
      <c r="N18" s="43">
        <f t="shared" si="14"/>
        <v>1.9014416666666667</v>
      </c>
      <c r="O18" s="44">
        <f t="shared" si="14"/>
        <v>1.901441666666667</v>
      </c>
      <c r="P18" s="42">
        <f>P17/P10/12</f>
        <v>1.901441666666667</v>
      </c>
      <c r="Q18" s="43">
        <f>Q17/Q10/12</f>
        <v>2.8521625</v>
      </c>
      <c r="R18" s="43">
        <f>R17/R10/12</f>
        <v>1.901441666666667</v>
      </c>
      <c r="S18" s="42">
        <f t="shared" si="14"/>
        <v>1.901441666666667</v>
      </c>
      <c r="T18" s="43">
        <f t="shared" si="14"/>
        <v>1.9014416666666667</v>
      </c>
      <c r="U18" s="43">
        <f t="shared" si="14"/>
        <v>1.9014416666666667</v>
      </c>
      <c r="V18" s="44">
        <f t="shared" si="14"/>
        <v>1.901441666666667</v>
      </c>
      <c r="W18" s="42">
        <f t="shared" si="14"/>
        <v>1.901441666666667</v>
      </c>
      <c r="X18" s="43">
        <f t="shared" si="14"/>
        <v>1.9014416666666667</v>
      </c>
      <c r="Y18" s="43">
        <f t="shared" si="14"/>
        <v>1.901441666666667</v>
      </c>
      <c r="Z18" s="44">
        <f t="shared" si="14"/>
        <v>1.9014416666666667</v>
      </c>
      <c r="AA18" s="42">
        <f t="shared" si="14"/>
        <v>1.901441666666667</v>
      </c>
      <c r="AB18" s="43">
        <f t="shared" si="14"/>
        <v>1.901441666666667</v>
      </c>
      <c r="AC18" s="43">
        <f t="shared" si="14"/>
        <v>1.9014416666666667</v>
      </c>
      <c r="AD18" s="44">
        <f t="shared" si="14"/>
        <v>1.9014416666666667</v>
      </c>
      <c r="AE18" s="42">
        <f aca="true" t="shared" si="15" ref="AE18:AP18">AE17/AE10/12</f>
        <v>1.901441666666667</v>
      </c>
      <c r="AF18" s="43">
        <f t="shared" si="15"/>
        <v>1.901441666666667</v>
      </c>
      <c r="AG18" s="43">
        <f t="shared" si="15"/>
        <v>1.9014416666666667</v>
      </c>
      <c r="AH18" s="44">
        <f t="shared" si="15"/>
        <v>1.901441666666667</v>
      </c>
      <c r="AI18" s="42">
        <f t="shared" si="15"/>
        <v>1.9014416666666667</v>
      </c>
      <c r="AJ18" s="43">
        <f t="shared" si="15"/>
        <v>1.901441666666667</v>
      </c>
      <c r="AK18" s="43">
        <f t="shared" si="15"/>
        <v>1.901441666666667</v>
      </c>
      <c r="AL18" s="44">
        <f t="shared" si="15"/>
        <v>1.901441666666667</v>
      </c>
      <c r="AM18" s="42">
        <f t="shared" si="15"/>
        <v>1.901441666666667</v>
      </c>
      <c r="AN18" s="43">
        <f t="shared" si="15"/>
        <v>1.901441666666667</v>
      </c>
      <c r="AO18" s="43">
        <f t="shared" si="15"/>
        <v>1.901441666666667</v>
      </c>
      <c r="AP18" s="44">
        <f t="shared" si="15"/>
        <v>1.9014416666666667</v>
      </c>
      <c r="AQ18" s="42">
        <f t="shared" si="14"/>
        <v>1.9014416666666667</v>
      </c>
      <c r="AR18" s="43">
        <f t="shared" si="14"/>
        <v>1.901441666666667</v>
      </c>
      <c r="AS18" s="43">
        <f t="shared" si="14"/>
        <v>1.9014416666666667</v>
      </c>
      <c r="AT18" s="44">
        <f t="shared" si="14"/>
        <v>1.901441666666667</v>
      </c>
      <c r="AU18" s="42">
        <f t="shared" si="14"/>
        <v>1.9014416666666667</v>
      </c>
      <c r="AV18" s="43">
        <f t="shared" si="14"/>
        <v>1.901441666666667</v>
      </c>
      <c r="AW18" s="43">
        <f t="shared" si="14"/>
        <v>1.9014416666666671</v>
      </c>
      <c r="AX18" s="44">
        <f t="shared" si="14"/>
        <v>1.901441666666667</v>
      </c>
      <c r="AY18" s="42">
        <f t="shared" si="14"/>
        <v>1.9014416666666667</v>
      </c>
      <c r="AZ18" s="43">
        <f t="shared" si="14"/>
        <v>1.9014416666666667</v>
      </c>
      <c r="BA18" s="43">
        <f t="shared" si="14"/>
        <v>1.9014416666666667</v>
      </c>
      <c r="BB18" s="44">
        <f t="shared" si="14"/>
        <v>1.901441666666667</v>
      </c>
      <c r="BC18" s="43">
        <f t="shared" si="14"/>
        <v>1.9014416666666667</v>
      </c>
      <c r="BD18" s="42">
        <f t="shared" si="14"/>
        <v>1.9014416666666667</v>
      </c>
      <c r="BE18" s="43">
        <f t="shared" si="14"/>
        <v>0</v>
      </c>
      <c r="BF18" s="43">
        <f t="shared" si="14"/>
        <v>0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3.5" customHeight="1" thickBot="1">
      <c r="A19" s="71"/>
      <c r="B19" s="19" t="s">
        <v>0</v>
      </c>
      <c r="C19" s="37" t="s">
        <v>18</v>
      </c>
      <c r="D19" s="37" t="s">
        <v>18</v>
      </c>
      <c r="E19" s="37" t="s">
        <v>18</v>
      </c>
      <c r="F19" s="37" t="s">
        <v>18</v>
      </c>
      <c r="G19" s="37" t="s">
        <v>18</v>
      </c>
      <c r="H19" s="37" t="s">
        <v>18</v>
      </c>
      <c r="I19" s="37" t="s">
        <v>18</v>
      </c>
      <c r="J19" s="37" t="s">
        <v>18</v>
      </c>
      <c r="K19" s="37" t="s">
        <v>18</v>
      </c>
      <c r="L19" s="37" t="s">
        <v>18</v>
      </c>
      <c r="M19" s="37" t="s">
        <v>18</v>
      </c>
      <c r="N19" s="37" t="s">
        <v>18</v>
      </c>
      <c r="O19" s="38" t="s">
        <v>18</v>
      </c>
      <c r="P19" s="37" t="s">
        <v>18</v>
      </c>
      <c r="Q19" s="37" t="s">
        <v>18</v>
      </c>
      <c r="R19" s="37" t="s">
        <v>18</v>
      </c>
      <c r="S19" s="37" t="s">
        <v>18</v>
      </c>
      <c r="T19" s="37" t="s">
        <v>18</v>
      </c>
      <c r="U19" s="37" t="s">
        <v>18</v>
      </c>
      <c r="V19" s="38" t="s">
        <v>18</v>
      </c>
      <c r="W19" s="37" t="s">
        <v>18</v>
      </c>
      <c r="X19" s="37" t="s">
        <v>18</v>
      </c>
      <c r="Y19" s="37" t="s">
        <v>18</v>
      </c>
      <c r="Z19" s="38" t="s">
        <v>18</v>
      </c>
      <c r="AA19" s="37" t="s">
        <v>18</v>
      </c>
      <c r="AB19" s="37" t="s">
        <v>18</v>
      </c>
      <c r="AC19" s="37" t="s">
        <v>18</v>
      </c>
      <c r="AD19" s="38" t="s">
        <v>18</v>
      </c>
      <c r="AE19" s="37" t="s">
        <v>18</v>
      </c>
      <c r="AF19" s="37" t="s">
        <v>18</v>
      </c>
      <c r="AG19" s="37" t="s">
        <v>18</v>
      </c>
      <c r="AH19" s="38" t="s">
        <v>18</v>
      </c>
      <c r="AI19" s="37" t="s">
        <v>18</v>
      </c>
      <c r="AJ19" s="37" t="s">
        <v>18</v>
      </c>
      <c r="AK19" s="37" t="s">
        <v>18</v>
      </c>
      <c r="AL19" s="38" t="s">
        <v>18</v>
      </c>
      <c r="AM19" s="37" t="s">
        <v>18</v>
      </c>
      <c r="AN19" s="37" t="s">
        <v>18</v>
      </c>
      <c r="AO19" s="37" t="s">
        <v>18</v>
      </c>
      <c r="AP19" s="38" t="s">
        <v>18</v>
      </c>
      <c r="AQ19" s="37" t="s">
        <v>18</v>
      </c>
      <c r="AR19" s="37" t="s">
        <v>18</v>
      </c>
      <c r="AS19" s="37" t="s">
        <v>18</v>
      </c>
      <c r="AT19" s="38" t="s">
        <v>18</v>
      </c>
      <c r="AU19" s="37" t="s">
        <v>18</v>
      </c>
      <c r="AV19" s="37" t="s">
        <v>18</v>
      </c>
      <c r="AW19" s="37" t="s">
        <v>18</v>
      </c>
      <c r="AX19" s="38" t="s">
        <v>18</v>
      </c>
      <c r="AY19" s="37" t="s">
        <v>18</v>
      </c>
      <c r="AZ19" s="37" t="s">
        <v>18</v>
      </c>
      <c r="BA19" s="37" t="s">
        <v>18</v>
      </c>
      <c r="BB19" s="38" t="s">
        <v>18</v>
      </c>
      <c r="BC19" s="37" t="s">
        <v>18</v>
      </c>
      <c r="BD19" s="37" t="s">
        <v>18</v>
      </c>
      <c r="BE19" s="37" t="s">
        <v>18</v>
      </c>
      <c r="BF19" s="37" t="s">
        <v>18</v>
      </c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15" customHeight="1" thickTop="1">
      <c r="A20" s="69" t="s">
        <v>23</v>
      </c>
      <c r="B20" s="20" t="s">
        <v>15</v>
      </c>
      <c r="C20" s="45">
        <v>406.4</v>
      </c>
      <c r="D20" s="45">
        <v>289.4</v>
      </c>
      <c r="E20" s="45">
        <v>433.4</v>
      </c>
      <c r="F20" s="45">
        <v>770.6</v>
      </c>
      <c r="G20" s="45">
        <v>449</v>
      </c>
      <c r="H20" s="45">
        <v>309.5</v>
      </c>
      <c r="I20" s="45">
        <v>684.2</v>
      </c>
      <c r="J20" s="45">
        <v>428.4</v>
      </c>
      <c r="K20" s="45">
        <v>676.5</v>
      </c>
      <c r="L20" s="45">
        <v>425.5</v>
      </c>
      <c r="M20" s="45">
        <v>430.2</v>
      </c>
      <c r="N20" s="45">
        <v>432.6</v>
      </c>
      <c r="O20" s="46">
        <v>436.6</v>
      </c>
      <c r="P20" s="45">
        <v>403.7</v>
      </c>
      <c r="Q20" s="45">
        <v>408.9</v>
      </c>
      <c r="R20" s="45">
        <v>712.2</v>
      </c>
      <c r="S20" s="45">
        <v>585.5</v>
      </c>
      <c r="T20" s="45">
        <v>582.4</v>
      </c>
      <c r="U20" s="45">
        <v>328.5</v>
      </c>
      <c r="V20" s="46">
        <v>603.4</v>
      </c>
      <c r="W20" s="45">
        <v>578.5</v>
      </c>
      <c r="X20" s="45">
        <v>279.8</v>
      </c>
      <c r="Y20" s="45">
        <v>330.6</v>
      </c>
      <c r="Z20" s="46">
        <v>586.8</v>
      </c>
      <c r="AA20" s="45">
        <v>581.8</v>
      </c>
      <c r="AB20" s="45">
        <v>391.9</v>
      </c>
      <c r="AC20" s="45">
        <v>343.5</v>
      </c>
      <c r="AD20" s="46">
        <v>483.1</v>
      </c>
      <c r="AE20" s="45">
        <v>437.2</v>
      </c>
      <c r="AF20" s="45">
        <v>435.4</v>
      </c>
      <c r="AG20" s="45">
        <v>577.7</v>
      </c>
      <c r="AH20" s="46">
        <v>452.3</v>
      </c>
      <c r="AI20" s="45">
        <v>435</v>
      </c>
      <c r="AJ20" s="45">
        <v>294.1</v>
      </c>
      <c r="AK20" s="45">
        <v>431.9</v>
      </c>
      <c r="AL20" s="46">
        <v>437</v>
      </c>
      <c r="AM20" s="45">
        <v>428.7</v>
      </c>
      <c r="AN20" s="45">
        <v>433.2</v>
      </c>
      <c r="AO20" s="45">
        <v>431.7</v>
      </c>
      <c r="AP20" s="46">
        <v>436.5</v>
      </c>
      <c r="AQ20" s="45">
        <v>494</v>
      </c>
      <c r="AR20" s="45">
        <v>168.8</v>
      </c>
      <c r="AS20" s="45">
        <v>587.6</v>
      </c>
      <c r="AT20" s="46">
        <v>333.6</v>
      </c>
      <c r="AU20" s="45">
        <v>332.7</v>
      </c>
      <c r="AV20" s="45">
        <v>574.2</v>
      </c>
      <c r="AW20" s="45">
        <v>376.2</v>
      </c>
      <c r="AX20" s="46">
        <v>332.7</v>
      </c>
      <c r="AY20" s="45">
        <v>379.3</v>
      </c>
      <c r="AZ20" s="45">
        <v>584.5</v>
      </c>
      <c r="BA20" s="45">
        <v>238.7</v>
      </c>
      <c r="BB20" s="46">
        <v>427.3</v>
      </c>
      <c r="BC20" s="45">
        <v>534.2</v>
      </c>
      <c r="BD20" s="45">
        <v>399</v>
      </c>
      <c r="BE20" s="45">
        <v>136.6</v>
      </c>
      <c r="BF20" s="45">
        <v>416.4</v>
      </c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12.75">
      <c r="A21" s="70"/>
      <c r="B21" s="16" t="s">
        <v>4</v>
      </c>
      <c r="C21" s="45">
        <f>C20*0.1</f>
        <v>40.64</v>
      </c>
      <c r="D21" s="45">
        <f>D20*0.08</f>
        <v>23.151999999999997</v>
      </c>
      <c r="E21" s="45">
        <f>E20*0.07</f>
        <v>30.338</v>
      </c>
      <c r="F21" s="45">
        <f>F20*0.09</f>
        <v>69.354</v>
      </c>
      <c r="G21" s="45">
        <f>G20*0.06</f>
        <v>26.939999999999998</v>
      </c>
      <c r="H21" s="45">
        <f>H20*0.09</f>
        <v>27.855</v>
      </c>
      <c r="I21" s="45">
        <f>I20*0.1</f>
        <v>68.42</v>
      </c>
      <c r="J21" s="45">
        <f>J20*0.1</f>
        <v>42.84</v>
      </c>
      <c r="K21" s="45">
        <f>K20*0.1</f>
        <v>67.65</v>
      </c>
      <c r="L21" s="45">
        <f>L20*0.08</f>
        <v>34.04</v>
      </c>
      <c r="M21" s="45">
        <f>M20*0.08</f>
        <v>34.416</v>
      </c>
      <c r="N21" s="45">
        <f>N20*0.08</f>
        <v>34.608000000000004</v>
      </c>
      <c r="O21" s="46">
        <f>O20*0.09</f>
        <v>39.294000000000004</v>
      </c>
      <c r="P21" s="45">
        <f>P20*0.08</f>
        <v>32.296</v>
      </c>
      <c r="Q21" s="45">
        <f>Q20*0.2</f>
        <v>81.78</v>
      </c>
      <c r="R21" s="45">
        <f>R20*0.07</f>
        <v>49.854000000000006</v>
      </c>
      <c r="S21" s="45">
        <f>S20*0.08</f>
        <v>46.84</v>
      </c>
      <c r="T21" s="45">
        <f>T20*0.08</f>
        <v>46.592</v>
      </c>
      <c r="U21" s="45">
        <f>U20*0.08</f>
        <v>26.28</v>
      </c>
      <c r="V21" s="46">
        <f>V20*0.09</f>
        <v>54.306</v>
      </c>
      <c r="W21" s="45">
        <f>W20*0.09</f>
        <v>52.065</v>
      </c>
      <c r="X21" s="45">
        <f>X20*0.08</f>
        <v>22.384</v>
      </c>
      <c r="Y21" s="45">
        <f>Y20*0.08</f>
        <v>26.448000000000004</v>
      </c>
      <c r="Z21" s="46">
        <f>Z20*0.1</f>
        <v>58.68</v>
      </c>
      <c r="AA21" s="45">
        <f>AA20*0.08</f>
        <v>46.544</v>
      </c>
      <c r="AB21" s="45">
        <f>AB20*0.05</f>
        <v>19.595</v>
      </c>
      <c r="AC21" s="45">
        <f>AC20*0.04</f>
        <v>13.74</v>
      </c>
      <c r="AD21" s="46">
        <f>AD20*0.06</f>
        <v>28.986</v>
      </c>
      <c r="AE21" s="45">
        <f>AE20*0.08</f>
        <v>34.976</v>
      </c>
      <c r="AF21" s="45">
        <f>AF20*0.08</f>
        <v>34.832</v>
      </c>
      <c r="AG21" s="45">
        <f>AG20*0.08</f>
        <v>46.216</v>
      </c>
      <c r="AH21" s="46">
        <f>AH20*0.08</f>
        <v>36.184000000000005</v>
      </c>
      <c r="AI21" s="45">
        <f>AI20*0.08</f>
        <v>34.800000000000004</v>
      </c>
      <c r="AJ21" s="45">
        <f>AJ20*0.1</f>
        <v>29.410000000000004</v>
      </c>
      <c r="AK21" s="45">
        <f>AK20*0.08</f>
        <v>34.552</v>
      </c>
      <c r="AL21" s="46">
        <f>AL20*0.1</f>
        <v>43.7</v>
      </c>
      <c r="AM21" s="45">
        <f>AM20*0.09</f>
        <v>38.583</v>
      </c>
      <c r="AN21" s="45">
        <f>AN20*0.08</f>
        <v>34.656</v>
      </c>
      <c r="AO21" s="45">
        <f>AO20*0.09</f>
        <v>38.852999999999994</v>
      </c>
      <c r="AP21" s="46">
        <f>AP20*0.09</f>
        <v>39.285</v>
      </c>
      <c r="AQ21" s="45">
        <f>AQ20*0.08</f>
        <v>39.52</v>
      </c>
      <c r="AR21" s="45">
        <f>AR20*0.12</f>
        <v>20.256</v>
      </c>
      <c r="AS21" s="45">
        <f>AS20*0.08</f>
        <v>47.008</v>
      </c>
      <c r="AT21" s="46">
        <f>AT20*0.1</f>
        <v>33.36000000000001</v>
      </c>
      <c r="AU21" s="45">
        <f>AU20*0.08</f>
        <v>26.616</v>
      </c>
      <c r="AV21" s="45">
        <f>AV20*0.08</f>
        <v>45.93600000000001</v>
      </c>
      <c r="AW21" s="45">
        <f>AW20*0.08</f>
        <v>30.096</v>
      </c>
      <c r="AX21" s="46">
        <f>AX20*0.1</f>
        <v>33.27</v>
      </c>
      <c r="AY21" s="45">
        <f>AY20*0.08</f>
        <v>30.344</v>
      </c>
      <c r="AZ21" s="45">
        <f>AZ20*0.08</f>
        <v>46.76</v>
      </c>
      <c r="BA21" s="45">
        <f>BA20*0.05</f>
        <v>11.935</v>
      </c>
      <c r="BB21" s="46">
        <f>BB20*0.08</f>
        <v>34.184000000000005</v>
      </c>
      <c r="BC21" s="45">
        <f>BC20*0.1</f>
        <v>53.42000000000001</v>
      </c>
      <c r="BD21" s="45">
        <f>BD20*0.08</f>
        <v>31.92</v>
      </c>
      <c r="BE21" s="45">
        <f>BE20*0.17</f>
        <v>23.222</v>
      </c>
      <c r="BF21" s="45">
        <f>BF20*0.17</f>
        <v>70.788</v>
      </c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13.5" customHeight="1">
      <c r="A22" s="70"/>
      <c r="B22" s="17" t="s">
        <v>17</v>
      </c>
      <c r="C22" s="47">
        <f aca="true" t="shared" si="16" ref="C22:AP22">445.14*C21</f>
        <v>18090.4896</v>
      </c>
      <c r="D22" s="47">
        <f t="shared" si="16"/>
        <v>10305.881279999998</v>
      </c>
      <c r="E22" s="47">
        <f>445.14*E21</f>
        <v>13504.65732</v>
      </c>
      <c r="F22" s="47">
        <f>445.14*F21</f>
        <v>30872.239559999998</v>
      </c>
      <c r="G22" s="47">
        <f t="shared" si="16"/>
        <v>11992.0716</v>
      </c>
      <c r="H22" s="43">
        <f t="shared" si="16"/>
        <v>12399.3747</v>
      </c>
      <c r="I22" s="43">
        <f>445.14*I21</f>
        <v>30456.4788</v>
      </c>
      <c r="J22" s="43">
        <f>445.14*J21</f>
        <v>19069.7976</v>
      </c>
      <c r="K22" s="43">
        <f t="shared" si="16"/>
        <v>30113.721</v>
      </c>
      <c r="L22" s="47">
        <f t="shared" si="16"/>
        <v>15152.5656</v>
      </c>
      <c r="M22" s="43">
        <f t="shared" si="16"/>
        <v>15319.938239999998</v>
      </c>
      <c r="N22" s="43">
        <f t="shared" si="16"/>
        <v>15405.405120000001</v>
      </c>
      <c r="O22" s="48">
        <f t="shared" si="16"/>
        <v>17491.33116</v>
      </c>
      <c r="P22" s="47">
        <f t="shared" si="16"/>
        <v>14376.24144</v>
      </c>
      <c r="Q22" s="43">
        <f t="shared" si="16"/>
        <v>36403.5492</v>
      </c>
      <c r="R22" s="43">
        <f t="shared" si="16"/>
        <v>22192.009560000002</v>
      </c>
      <c r="S22" s="47">
        <f aca="true" t="shared" si="17" ref="S22:AD22">445.14*S21</f>
        <v>20850.3576</v>
      </c>
      <c r="T22" s="43">
        <f t="shared" si="17"/>
        <v>20739.96288</v>
      </c>
      <c r="U22" s="43">
        <f t="shared" si="17"/>
        <v>11698.2792</v>
      </c>
      <c r="V22" s="48">
        <f t="shared" si="17"/>
        <v>24173.772839999998</v>
      </c>
      <c r="W22" s="47">
        <f t="shared" si="17"/>
        <v>23176.214099999997</v>
      </c>
      <c r="X22" s="43">
        <f t="shared" si="17"/>
        <v>9964.01376</v>
      </c>
      <c r="Y22" s="43">
        <f t="shared" si="17"/>
        <v>11773.062720000002</v>
      </c>
      <c r="Z22" s="48">
        <f t="shared" si="17"/>
        <v>26120.815199999997</v>
      </c>
      <c r="AA22" s="47">
        <f t="shared" si="17"/>
        <v>20718.596159999997</v>
      </c>
      <c r="AB22" s="43">
        <f t="shared" si="17"/>
        <v>8722.5183</v>
      </c>
      <c r="AC22" s="43">
        <f t="shared" si="17"/>
        <v>6116.2236</v>
      </c>
      <c r="AD22" s="48">
        <f t="shared" si="17"/>
        <v>12902.82804</v>
      </c>
      <c r="AE22" s="47">
        <f t="shared" si="16"/>
        <v>15569.216639999999</v>
      </c>
      <c r="AF22" s="43">
        <f t="shared" si="16"/>
        <v>15505.11648</v>
      </c>
      <c r="AG22" s="43">
        <f t="shared" si="16"/>
        <v>20572.59024</v>
      </c>
      <c r="AH22" s="48">
        <f t="shared" si="16"/>
        <v>16106.945760000002</v>
      </c>
      <c r="AI22" s="47">
        <f t="shared" si="16"/>
        <v>15490.872000000001</v>
      </c>
      <c r="AJ22" s="43">
        <f t="shared" si="16"/>
        <v>13091.567400000002</v>
      </c>
      <c r="AK22" s="43">
        <f t="shared" si="16"/>
        <v>15380.47728</v>
      </c>
      <c r="AL22" s="48">
        <f t="shared" si="16"/>
        <v>19452.618000000002</v>
      </c>
      <c r="AM22" s="47">
        <f t="shared" si="16"/>
        <v>17174.83662</v>
      </c>
      <c r="AN22" s="43">
        <f t="shared" si="16"/>
        <v>15426.77184</v>
      </c>
      <c r="AO22" s="43">
        <f t="shared" si="16"/>
        <v>17295.024419999998</v>
      </c>
      <c r="AP22" s="48">
        <f t="shared" si="16"/>
        <v>17487.3249</v>
      </c>
      <c r="AQ22" s="47">
        <f aca="true" t="shared" si="18" ref="AQ22:BF22">445.14*AQ21</f>
        <v>17591.932800000002</v>
      </c>
      <c r="AR22" s="43">
        <f t="shared" si="18"/>
        <v>9016.75584</v>
      </c>
      <c r="AS22" s="43">
        <f t="shared" si="18"/>
        <v>20925.14112</v>
      </c>
      <c r="AT22" s="48">
        <f t="shared" si="18"/>
        <v>14849.870400000002</v>
      </c>
      <c r="AU22" s="47">
        <f t="shared" si="18"/>
        <v>11847.846239999999</v>
      </c>
      <c r="AV22" s="43">
        <f t="shared" si="18"/>
        <v>20447.951040000004</v>
      </c>
      <c r="AW22" s="43">
        <f t="shared" si="18"/>
        <v>13396.933439999999</v>
      </c>
      <c r="AX22" s="48">
        <f t="shared" si="18"/>
        <v>14809.8078</v>
      </c>
      <c r="AY22" s="47">
        <f t="shared" si="18"/>
        <v>13507.328160000001</v>
      </c>
      <c r="AZ22" s="43">
        <f t="shared" si="18"/>
        <v>20814.7464</v>
      </c>
      <c r="BA22" s="43">
        <f t="shared" si="18"/>
        <v>5312.7459</v>
      </c>
      <c r="BB22" s="48">
        <f t="shared" si="18"/>
        <v>15216.665760000002</v>
      </c>
      <c r="BC22" s="43">
        <f t="shared" si="18"/>
        <v>23779.378800000002</v>
      </c>
      <c r="BD22" s="47">
        <f t="shared" si="18"/>
        <v>14208.8688</v>
      </c>
      <c r="BE22" s="43">
        <f t="shared" si="18"/>
        <v>10337.04108</v>
      </c>
      <c r="BF22" s="43">
        <f t="shared" si="18"/>
        <v>31510.57032</v>
      </c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6.5" customHeight="1">
      <c r="A23" s="70"/>
      <c r="B23" s="17" t="s">
        <v>2</v>
      </c>
      <c r="C23" s="42">
        <f aca="true" t="shared" si="19" ref="C23:BF23">C22/C10/12</f>
        <v>3.040622831787011</v>
      </c>
      <c r="D23" s="42">
        <f t="shared" si="19"/>
        <v>2.613583201460742</v>
      </c>
      <c r="E23" s="42">
        <f>E22/E10/12</f>
        <v>3.424796439440048</v>
      </c>
      <c r="F23" s="42">
        <f>F22/F10/12</f>
        <v>2.7401071786132705</v>
      </c>
      <c r="G23" s="42">
        <f t="shared" si="19"/>
        <v>3.0412029823493607</v>
      </c>
      <c r="H23" s="43">
        <f t="shared" si="19"/>
        <v>3.481405744609164</v>
      </c>
      <c r="I23" s="43">
        <f>I22/I10/12</f>
        <v>3.182096163490471</v>
      </c>
      <c r="J23" s="43">
        <f>J22/J10/12</f>
        <v>3.1019906304899476</v>
      </c>
      <c r="K23" s="43">
        <f t="shared" si="19"/>
        <v>3.0469605998057308</v>
      </c>
      <c r="L23" s="42">
        <f t="shared" si="19"/>
        <v>2.518376146788991</v>
      </c>
      <c r="M23" s="43">
        <f t="shared" si="19"/>
        <v>2.4527598847262246</v>
      </c>
      <c r="N23" s="43">
        <f t="shared" si="19"/>
        <v>2.4350981790591804</v>
      </c>
      <c r="O23" s="44">
        <f t="shared" si="19"/>
        <v>2.804176471719893</v>
      </c>
      <c r="P23" s="42">
        <f>P22/P10/12</f>
        <v>2.4610109285127364</v>
      </c>
      <c r="Q23" s="43">
        <f>Q22/Q10/12</f>
        <v>1.595303481278923</v>
      </c>
      <c r="R23" s="43">
        <f>R22/R10/12</f>
        <v>2.6268950710227275</v>
      </c>
      <c r="S23" s="42">
        <f t="shared" si="19"/>
        <v>2.4229951192302326</v>
      </c>
      <c r="T23" s="43">
        <f t="shared" si="19"/>
        <v>2.42845333708023</v>
      </c>
      <c r="U23" s="43">
        <f t="shared" si="19"/>
        <v>2.457415175195362</v>
      </c>
      <c r="V23" s="44">
        <f t="shared" si="19"/>
        <v>2.811557669225401</v>
      </c>
      <c r="W23" s="42">
        <f t="shared" si="19"/>
        <v>2.7313692193466266</v>
      </c>
      <c r="X23" s="43">
        <f t="shared" si="19"/>
        <v>2.4867759209344116</v>
      </c>
      <c r="Y23" s="43">
        <f t="shared" si="19"/>
        <v>2.456406009013521</v>
      </c>
      <c r="Z23" s="44">
        <f t="shared" si="19"/>
        <v>3.0950300014218683</v>
      </c>
      <c r="AA23" s="42">
        <f t="shared" si="19"/>
        <v>2.465090919474586</v>
      </c>
      <c r="AB23" s="43">
        <f t="shared" si="19"/>
        <v>2.1659014451728247</v>
      </c>
      <c r="AC23" s="43">
        <f t="shared" si="19"/>
        <v>2.603091419816139</v>
      </c>
      <c r="AD23" s="44">
        <f t="shared" si="19"/>
        <v>3.6276507085020246</v>
      </c>
      <c r="AE23" s="42">
        <f aca="true" t="shared" si="20" ref="AE23:AP23">AE22/AE10/12</f>
        <v>2.4661370842045236</v>
      </c>
      <c r="AF23" s="43">
        <f t="shared" si="20"/>
        <v>2.48718583253128</v>
      </c>
      <c r="AG23" s="43">
        <f t="shared" si="20"/>
        <v>2.4515694551694556</v>
      </c>
      <c r="AH23" s="44">
        <f t="shared" si="20"/>
        <v>3.80670867838911</v>
      </c>
      <c r="AI23" s="42">
        <f t="shared" si="20"/>
        <v>2.607364168854777</v>
      </c>
      <c r="AJ23" s="43">
        <f t="shared" si="20"/>
        <v>2.155629223473622</v>
      </c>
      <c r="AK23" s="43">
        <f t="shared" si="20"/>
        <v>2.490684881461329</v>
      </c>
      <c r="AL23" s="44">
        <f t="shared" si="20"/>
        <v>3.1537966926070045</v>
      </c>
      <c r="AM23" s="42">
        <f t="shared" si="20"/>
        <v>2.7662087069965207</v>
      </c>
      <c r="AN23" s="43">
        <f t="shared" si="20"/>
        <v>2.462766896551724</v>
      </c>
      <c r="AO23" s="43">
        <f t="shared" si="20"/>
        <v>2.793665506881178</v>
      </c>
      <c r="AP23" s="44">
        <f t="shared" si="20"/>
        <v>2.8230861584657103</v>
      </c>
      <c r="AQ23" s="42">
        <f t="shared" si="19"/>
        <v>2.5910116648992583</v>
      </c>
      <c r="AR23" s="43">
        <f t="shared" si="19"/>
        <v>2.2632419277108435</v>
      </c>
      <c r="AS23" s="43">
        <f t="shared" si="19"/>
        <v>2.429991304347826</v>
      </c>
      <c r="AT23" s="44">
        <f t="shared" si="19"/>
        <v>3.042008849557522</v>
      </c>
      <c r="AU23" s="42">
        <f t="shared" si="19"/>
        <v>2.418717589416952</v>
      </c>
      <c r="AV23" s="43">
        <f t="shared" si="19"/>
        <v>2.4183876241839344</v>
      </c>
      <c r="AW23" s="43">
        <f t="shared" si="19"/>
        <v>2.5167067628494135</v>
      </c>
      <c r="AX23" s="44">
        <f t="shared" si="19"/>
        <v>3.0669747763419486</v>
      </c>
      <c r="AY23" s="42">
        <f t="shared" si="19"/>
        <v>2.5114026773761715</v>
      </c>
      <c r="AZ23" s="43">
        <f t="shared" si="19"/>
        <v>2.462817265369871</v>
      </c>
      <c r="BA23" s="43">
        <f t="shared" si="19"/>
        <v>3.3590957890743547</v>
      </c>
      <c r="BB23" s="44">
        <f t="shared" si="19"/>
        <v>3.127140517879162</v>
      </c>
      <c r="BC23" s="43">
        <f t="shared" si="19"/>
        <v>2.791006901408451</v>
      </c>
      <c r="BD23" s="42">
        <f t="shared" si="19"/>
        <v>2.703978990637132</v>
      </c>
      <c r="BE23" s="43">
        <f t="shared" si="19"/>
        <v>5.301046707692309</v>
      </c>
      <c r="BF23" s="43">
        <f t="shared" si="19"/>
        <v>5.4086114521112245</v>
      </c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17.25" customHeight="1" thickBot="1">
      <c r="A24" s="71"/>
      <c r="B24" s="19" t="s">
        <v>0</v>
      </c>
      <c r="C24" s="37" t="s">
        <v>19</v>
      </c>
      <c r="D24" s="37" t="s">
        <v>19</v>
      </c>
      <c r="E24" s="37" t="s">
        <v>19</v>
      </c>
      <c r="F24" s="37" t="s">
        <v>19</v>
      </c>
      <c r="G24" s="37" t="s">
        <v>19</v>
      </c>
      <c r="H24" s="37" t="s">
        <v>19</v>
      </c>
      <c r="I24" s="37" t="s">
        <v>19</v>
      </c>
      <c r="J24" s="37" t="s">
        <v>19</v>
      </c>
      <c r="K24" s="37" t="s">
        <v>19</v>
      </c>
      <c r="L24" s="37" t="s">
        <v>19</v>
      </c>
      <c r="M24" s="37" t="s">
        <v>19</v>
      </c>
      <c r="N24" s="37" t="s">
        <v>19</v>
      </c>
      <c r="O24" s="38" t="s">
        <v>19</v>
      </c>
      <c r="P24" s="37" t="s">
        <v>19</v>
      </c>
      <c r="Q24" s="37" t="s">
        <v>19</v>
      </c>
      <c r="R24" s="37" t="s">
        <v>19</v>
      </c>
      <c r="S24" s="37" t="s">
        <v>19</v>
      </c>
      <c r="T24" s="37" t="s">
        <v>19</v>
      </c>
      <c r="U24" s="37" t="s">
        <v>19</v>
      </c>
      <c r="V24" s="38" t="s">
        <v>19</v>
      </c>
      <c r="W24" s="37" t="s">
        <v>19</v>
      </c>
      <c r="X24" s="37" t="s">
        <v>19</v>
      </c>
      <c r="Y24" s="37" t="s">
        <v>19</v>
      </c>
      <c r="Z24" s="38" t="s">
        <v>19</v>
      </c>
      <c r="AA24" s="37" t="s">
        <v>19</v>
      </c>
      <c r="AB24" s="37" t="s">
        <v>19</v>
      </c>
      <c r="AC24" s="37" t="s">
        <v>19</v>
      </c>
      <c r="AD24" s="38" t="s">
        <v>19</v>
      </c>
      <c r="AE24" s="37" t="s">
        <v>19</v>
      </c>
      <c r="AF24" s="37" t="s">
        <v>19</v>
      </c>
      <c r="AG24" s="37" t="s">
        <v>19</v>
      </c>
      <c r="AH24" s="38" t="s">
        <v>19</v>
      </c>
      <c r="AI24" s="37" t="s">
        <v>19</v>
      </c>
      <c r="AJ24" s="37" t="s">
        <v>19</v>
      </c>
      <c r="AK24" s="37" t="s">
        <v>19</v>
      </c>
      <c r="AL24" s="38" t="s">
        <v>19</v>
      </c>
      <c r="AM24" s="37" t="s">
        <v>19</v>
      </c>
      <c r="AN24" s="37" t="s">
        <v>19</v>
      </c>
      <c r="AO24" s="37" t="s">
        <v>19</v>
      </c>
      <c r="AP24" s="38" t="s">
        <v>19</v>
      </c>
      <c r="AQ24" s="37" t="s">
        <v>19</v>
      </c>
      <c r="AR24" s="37" t="s">
        <v>19</v>
      </c>
      <c r="AS24" s="37" t="s">
        <v>19</v>
      </c>
      <c r="AT24" s="38" t="s">
        <v>19</v>
      </c>
      <c r="AU24" s="37" t="s">
        <v>19</v>
      </c>
      <c r="AV24" s="37" t="s">
        <v>19</v>
      </c>
      <c r="AW24" s="37" t="s">
        <v>19</v>
      </c>
      <c r="AX24" s="38" t="s">
        <v>19</v>
      </c>
      <c r="AY24" s="37" t="s">
        <v>19</v>
      </c>
      <c r="AZ24" s="37" t="s">
        <v>19</v>
      </c>
      <c r="BA24" s="37" t="s">
        <v>19</v>
      </c>
      <c r="BB24" s="38" t="s">
        <v>19</v>
      </c>
      <c r="BC24" s="37" t="s">
        <v>19</v>
      </c>
      <c r="BD24" s="37" t="s">
        <v>19</v>
      </c>
      <c r="BE24" s="37" t="s">
        <v>19</v>
      </c>
      <c r="BF24" s="37" t="s">
        <v>19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13.5" thickTop="1">
      <c r="A25" s="66" t="s">
        <v>24</v>
      </c>
      <c r="B25" s="18" t="s">
        <v>4</v>
      </c>
      <c r="C25" s="49">
        <f aca="true" t="shared" si="21" ref="C25:N25">C11*0.25%</f>
        <v>1.2395</v>
      </c>
      <c r="D25" s="49">
        <f t="shared" si="21"/>
        <v>0.8215000000000001</v>
      </c>
      <c r="E25" s="49">
        <f>E11*0.25%</f>
        <v>0.8215000000000001</v>
      </c>
      <c r="F25" s="49">
        <f>F11*0.25%</f>
        <v>2.34725</v>
      </c>
      <c r="G25" s="49">
        <f t="shared" si="21"/>
        <v>0.8215000000000001</v>
      </c>
      <c r="H25" s="50">
        <f t="shared" si="21"/>
        <v>0.742</v>
      </c>
      <c r="I25" s="50">
        <f>I11*0.25%</f>
        <v>1.994</v>
      </c>
      <c r="J25" s="50">
        <f>J11*0.25%</f>
        <v>1.2807499999999998</v>
      </c>
      <c r="K25" s="50">
        <f t="shared" si="21"/>
        <v>2.059</v>
      </c>
      <c r="L25" s="49">
        <f t="shared" si="21"/>
        <v>1.2535</v>
      </c>
      <c r="M25" s="50">
        <f t="shared" si="21"/>
        <v>1.30125</v>
      </c>
      <c r="N25" s="50">
        <f t="shared" si="21"/>
        <v>1.318</v>
      </c>
      <c r="O25" s="51">
        <f>O11*0.1%</f>
        <v>0.5197999999999999</v>
      </c>
      <c r="P25" s="49">
        <f>P11*0.25%</f>
        <v>1.217</v>
      </c>
      <c r="Q25" s="50">
        <f>Q11*0.25%</f>
        <v>4.754</v>
      </c>
      <c r="R25" s="50">
        <f>R11*0.25%</f>
        <v>1.76</v>
      </c>
      <c r="S25" s="49">
        <f>S11*0.25%</f>
        <v>1.79275</v>
      </c>
      <c r="T25" s="50">
        <f>T11*0.25%</f>
        <v>1.7792500000000002</v>
      </c>
      <c r="U25" s="50">
        <f>U11*0.25%</f>
        <v>0.99175</v>
      </c>
      <c r="V25" s="51">
        <f>V11*0.1%</f>
        <v>0.7165</v>
      </c>
      <c r="W25" s="49">
        <f>W11*0.25%</f>
        <v>1.7677500000000002</v>
      </c>
      <c r="X25" s="50">
        <f>X11*0.25%</f>
        <v>0.83475</v>
      </c>
      <c r="Y25" s="50">
        <f>Y11*0.25%</f>
        <v>0.9984999999999999</v>
      </c>
      <c r="Z25" s="51">
        <f>Z11*0.1%</f>
        <v>0.7032999999999999</v>
      </c>
      <c r="AA25" s="49">
        <f>AA11*0.25%</f>
        <v>1.751</v>
      </c>
      <c r="AB25" s="50">
        <f>AB11*0.25%</f>
        <v>0.8390000000000001</v>
      </c>
      <c r="AC25" s="50">
        <f>AC11*0.25%</f>
        <v>0.48950000000000005</v>
      </c>
      <c r="AD25" s="51">
        <f>AD11*0.1%</f>
        <v>0.2964</v>
      </c>
      <c r="AE25" s="49">
        <f>AE11*0.25%</f>
        <v>1.31525</v>
      </c>
      <c r="AF25" s="50">
        <f>AF11*0.25%</f>
        <v>1.29875</v>
      </c>
      <c r="AG25" s="50">
        <f>AG11*0.25%</f>
        <v>1.7482499999999999</v>
      </c>
      <c r="AH25" s="51">
        <f>AH11*0.1%</f>
        <v>0.3526</v>
      </c>
      <c r="AI25" s="49">
        <f>AI11*0.25%</f>
        <v>1.2377500000000001</v>
      </c>
      <c r="AJ25" s="50">
        <f>AJ11*0.25%</f>
        <v>1.26525</v>
      </c>
      <c r="AK25" s="50">
        <f>AK11*0.25%</f>
        <v>1.2865</v>
      </c>
      <c r="AL25" s="51">
        <f>AL11*0.1%</f>
        <v>0.514</v>
      </c>
      <c r="AM25" s="49">
        <f>AM11*0.25%</f>
        <v>1.2934999999999999</v>
      </c>
      <c r="AN25" s="50">
        <f>AN11*0.25%</f>
        <v>1.305</v>
      </c>
      <c r="AO25" s="50">
        <f>AO11*0.25%</f>
        <v>1.28975</v>
      </c>
      <c r="AP25" s="51">
        <f>AP11*0.1%</f>
        <v>0.5162000000000001</v>
      </c>
      <c r="AQ25" s="49">
        <f>AQ11*0.25%</f>
        <v>1.4144999999999999</v>
      </c>
      <c r="AR25" s="50">
        <f>AR11*0.25%</f>
        <v>0.8300000000000001</v>
      </c>
      <c r="AS25" s="50">
        <f>AS11*0.25%</f>
        <v>1.794</v>
      </c>
      <c r="AT25" s="51">
        <f>AT11*0.1%</f>
        <v>0.4068</v>
      </c>
      <c r="AU25" s="49">
        <f>AU11*0.25%</f>
        <v>1.0205</v>
      </c>
      <c r="AV25" s="50">
        <f>AV11*0.25%</f>
        <v>1.7615</v>
      </c>
      <c r="AW25" s="50">
        <f>AW11*0.25%</f>
        <v>1.109</v>
      </c>
      <c r="AX25" s="51">
        <f>AX11*0.1%</f>
        <v>0.4024</v>
      </c>
      <c r="AY25" s="49">
        <f>AY11*0.25%</f>
        <v>1.1205</v>
      </c>
      <c r="AZ25" s="50">
        <f>AZ11*0.25%</f>
        <v>1.7607499999999998</v>
      </c>
      <c r="BA25" s="50">
        <f>BA11*0.25%</f>
        <v>0.3295</v>
      </c>
      <c r="BB25" s="51">
        <f>BB11*0.1%</f>
        <v>0.4055</v>
      </c>
      <c r="BC25" s="50">
        <f>BC11*0.25%</f>
        <v>1.7750000000000001</v>
      </c>
      <c r="BD25" s="49">
        <f>BD11*0.25%</f>
        <v>1.09475</v>
      </c>
      <c r="BE25" s="50">
        <f>BE11*0.25%</f>
        <v>0.40625</v>
      </c>
      <c r="BF25" s="50">
        <f>BF11*0.25%</f>
        <v>1.21375</v>
      </c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16.5" customHeight="1">
      <c r="A26" s="67"/>
      <c r="B26" s="15" t="s">
        <v>17</v>
      </c>
      <c r="C26" s="52">
        <f aca="true" t="shared" si="22" ref="C26:AP26">71.18*C25</f>
        <v>88.22761000000001</v>
      </c>
      <c r="D26" s="52">
        <f t="shared" si="22"/>
        <v>58.474370000000015</v>
      </c>
      <c r="E26" s="52">
        <f>71.18*E25</f>
        <v>58.474370000000015</v>
      </c>
      <c r="F26" s="52">
        <f>71.18*F25</f>
        <v>167.077255</v>
      </c>
      <c r="G26" s="52">
        <f t="shared" si="22"/>
        <v>58.474370000000015</v>
      </c>
      <c r="H26" s="53">
        <f t="shared" si="22"/>
        <v>52.815560000000005</v>
      </c>
      <c r="I26" s="53">
        <f>71.18*I25</f>
        <v>141.93292000000002</v>
      </c>
      <c r="J26" s="53">
        <f>71.18*J25</f>
        <v>91.16378499999999</v>
      </c>
      <c r="K26" s="53">
        <f t="shared" si="22"/>
        <v>146.55962000000002</v>
      </c>
      <c r="L26" s="52">
        <f t="shared" si="22"/>
        <v>89.22413000000002</v>
      </c>
      <c r="M26" s="53">
        <f t="shared" si="22"/>
        <v>92.62297500000001</v>
      </c>
      <c r="N26" s="53">
        <f t="shared" si="22"/>
        <v>93.81524000000002</v>
      </c>
      <c r="O26" s="54">
        <f t="shared" si="22"/>
        <v>36.999364</v>
      </c>
      <c r="P26" s="52">
        <f t="shared" si="22"/>
        <v>86.62606000000001</v>
      </c>
      <c r="Q26" s="53">
        <f t="shared" si="22"/>
        <v>338.38972</v>
      </c>
      <c r="R26" s="53">
        <f t="shared" si="22"/>
        <v>125.27680000000001</v>
      </c>
      <c r="S26" s="52">
        <f aca="true" t="shared" si="23" ref="S26:AD26">71.18*S25</f>
        <v>127.60794500000002</v>
      </c>
      <c r="T26" s="53">
        <f t="shared" si="23"/>
        <v>126.64701500000002</v>
      </c>
      <c r="U26" s="53">
        <f t="shared" si="23"/>
        <v>70.59276500000001</v>
      </c>
      <c r="V26" s="54">
        <f t="shared" si="23"/>
        <v>51.00047000000001</v>
      </c>
      <c r="W26" s="52">
        <f t="shared" si="23"/>
        <v>125.82844500000002</v>
      </c>
      <c r="X26" s="53">
        <f t="shared" si="23"/>
        <v>59.417505000000006</v>
      </c>
      <c r="Y26" s="53">
        <f t="shared" si="23"/>
        <v>71.07323000000001</v>
      </c>
      <c r="Z26" s="54">
        <f t="shared" si="23"/>
        <v>50.060894</v>
      </c>
      <c r="AA26" s="52">
        <f t="shared" si="23"/>
        <v>124.63618000000001</v>
      </c>
      <c r="AB26" s="53">
        <f t="shared" si="23"/>
        <v>59.72002000000001</v>
      </c>
      <c r="AC26" s="53">
        <f t="shared" si="23"/>
        <v>34.84261000000001</v>
      </c>
      <c r="AD26" s="54">
        <f t="shared" si="23"/>
        <v>21.097752000000003</v>
      </c>
      <c r="AE26" s="52">
        <f t="shared" si="22"/>
        <v>93.61949500000001</v>
      </c>
      <c r="AF26" s="53">
        <f t="shared" si="22"/>
        <v>92.44502500000002</v>
      </c>
      <c r="AG26" s="53">
        <f t="shared" si="22"/>
        <v>124.44043500000001</v>
      </c>
      <c r="AH26" s="54">
        <f t="shared" si="22"/>
        <v>25.098068000000005</v>
      </c>
      <c r="AI26" s="52">
        <f t="shared" si="22"/>
        <v>88.10304500000002</v>
      </c>
      <c r="AJ26" s="53">
        <f t="shared" si="22"/>
        <v>90.060495</v>
      </c>
      <c r="AK26" s="53">
        <f t="shared" si="22"/>
        <v>91.57307</v>
      </c>
      <c r="AL26" s="54">
        <f t="shared" si="22"/>
        <v>36.58652000000001</v>
      </c>
      <c r="AM26" s="52">
        <f t="shared" si="22"/>
        <v>92.07133</v>
      </c>
      <c r="AN26" s="53">
        <f t="shared" si="22"/>
        <v>92.88990000000001</v>
      </c>
      <c r="AO26" s="53">
        <f t="shared" si="22"/>
        <v>91.804405</v>
      </c>
      <c r="AP26" s="54">
        <f t="shared" si="22"/>
        <v>36.74311600000001</v>
      </c>
      <c r="AQ26" s="52">
        <f aca="true" t="shared" si="24" ref="AQ26:BF26">71.18*AQ25</f>
        <v>100.68411</v>
      </c>
      <c r="AR26" s="53">
        <f t="shared" si="24"/>
        <v>59.079400000000014</v>
      </c>
      <c r="AS26" s="53">
        <f t="shared" si="24"/>
        <v>127.69692000000002</v>
      </c>
      <c r="AT26" s="54">
        <f t="shared" si="24"/>
        <v>28.956024000000003</v>
      </c>
      <c r="AU26" s="52">
        <f t="shared" si="24"/>
        <v>72.63919</v>
      </c>
      <c r="AV26" s="53">
        <f t="shared" si="24"/>
        <v>125.38357000000002</v>
      </c>
      <c r="AW26" s="53">
        <f t="shared" si="24"/>
        <v>78.93862</v>
      </c>
      <c r="AX26" s="54">
        <f t="shared" si="24"/>
        <v>28.642832000000002</v>
      </c>
      <c r="AY26" s="52">
        <f t="shared" si="24"/>
        <v>79.75719000000001</v>
      </c>
      <c r="AZ26" s="53">
        <f t="shared" si="24"/>
        <v>125.330185</v>
      </c>
      <c r="BA26" s="53">
        <f t="shared" si="24"/>
        <v>23.453810000000004</v>
      </c>
      <c r="BB26" s="54">
        <f t="shared" si="24"/>
        <v>28.863490000000006</v>
      </c>
      <c r="BC26" s="53">
        <f t="shared" si="24"/>
        <v>126.34450000000002</v>
      </c>
      <c r="BD26" s="52">
        <f t="shared" si="24"/>
        <v>77.924305</v>
      </c>
      <c r="BE26" s="53">
        <f t="shared" si="24"/>
        <v>28.916875000000005</v>
      </c>
      <c r="BF26" s="53">
        <f t="shared" si="24"/>
        <v>86.39472500000002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7.25" customHeight="1">
      <c r="A27" s="67"/>
      <c r="B27" s="15" t="s">
        <v>2</v>
      </c>
      <c r="C27" s="52">
        <f aca="true" t="shared" si="25" ref="C27:BF27">C26/C10/12</f>
        <v>0.01482916666666667</v>
      </c>
      <c r="D27" s="52">
        <f t="shared" si="25"/>
        <v>0.01482916666666667</v>
      </c>
      <c r="E27" s="52">
        <f>E26/E10/12</f>
        <v>0.01482916666666667</v>
      </c>
      <c r="F27" s="52">
        <f>F26/F10/12</f>
        <v>0.01482916666666667</v>
      </c>
      <c r="G27" s="52">
        <f t="shared" si="25"/>
        <v>0.01482916666666667</v>
      </c>
      <c r="H27" s="53">
        <f t="shared" si="25"/>
        <v>0.014829166666666666</v>
      </c>
      <c r="I27" s="53">
        <f>I26/I10/12</f>
        <v>0.01482916666666667</v>
      </c>
      <c r="J27" s="53">
        <f>J26/J10/12</f>
        <v>0.014829166666666666</v>
      </c>
      <c r="K27" s="53">
        <f t="shared" si="25"/>
        <v>0.01482916666666667</v>
      </c>
      <c r="L27" s="52">
        <f t="shared" si="25"/>
        <v>0.014829166666666671</v>
      </c>
      <c r="M27" s="53">
        <f t="shared" si="25"/>
        <v>0.01482916666666667</v>
      </c>
      <c r="N27" s="53">
        <f t="shared" si="25"/>
        <v>0.01482916666666667</v>
      </c>
      <c r="O27" s="54">
        <f t="shared" si="25"/>
        <v>0.0059316666666666676</v>
      </c>
      <c r="P27" s="52">
        <f>P26/P10/12</f>
        <v>0.01482916666666667</v>
      </c>
      <c r="Q27" s="53">
        <f>Q26/Q10/12</f>
        <v>0.01482916666666667</v>
      </c>
      <c r="R27" s="53">
        <f>R26/R10/12</f>
        <v>0.01482916666666667</v>
      </c>
      <c r="S27" s="52">
        <f t="shared" si="25"/>
        <v>0.01482916666666667</v>
      </c>
      <c r="T27" s="53">
        <f t="shared" si="25"/>
        <v>0.01482916666666667</v>
      </c>
      <c r="U27" s="53">
        <f t="shared" si="25"/>
        <v>0.014829166666666671</v>
      </c>
      <c r="V27" s="54">
        <f t="shared" si="25"/>
        <v>0.0059316666666666676</v>
      </c>
      <c r="W27" s="52">
        <f t="shared" si="25"/>
        <v>0.01482916666666667</v>
      </c>
      <c r="X27" s="53">
        <f t="shared" si="25"/>
        <v>0.01482916666666667</v>
      </c>
      <c r="Y27" s="53">
        <f t="shared" si="25"/>
        <v>0.01482916666666667</v>
      </c>
      <c r="Z27" s="54">
        <f t="shared" si="25"/>
        <v>0.0059316666666666676</v>
      </c>
      <c r="AA27" s="52">
        <f t="shared" si="25"/>
        <v>0.01482916666666667</v>
      </c>
      <c r="AB27" s="53">
        <f t="shared" si="25"/>
        <v>0.01482916666666667</v>
      </c>
      <c r="AC27" s="53">
        <f t="shared" si="25"/>
        <v>0.01482916666666667</v>
      </c>
      <c r="AD27" s="54">
        <f t="shared" si="25"/>
        <v>0.005931666666666668</v>
      </c>
      <c r="AE27" s="52">
        <f aca="true" t="shared" si="26" ref="AE27:AP27">AE26/AE10/12</f>
        <v>0.01482916666666667</v>
      </c>
      <c r="AF27" s="53">
        <f t="shared" si="26"/>
        <v>0.01482916666666667</v>
      </c>
      <c r="AG27" s="53">
        <f t="shared" si="26"/>
        <v>0.01482916666666667</v>
      </c>
      <c r="AH27" s="54">
        <f t="shared" si="26"/>
        <v>0.0059316666666666676</v>
      </c>
      <c r="AI27" s="52">
        <f t="shared" si="26"/>
        <v>0.01482916666666667</v>
      </c>
      <c r="AJ27" s="53">
        <f t="shared" si="26"/>
        <v>0.014829166666666666</v>
      </c>
      <c r="AK27" s="53">
        <f t="shared" si="26"/>
        <v>0.014829166666666666</v>
      </c>
      <c r="AL27" s="54">
        <f t="shared" si="26"/>
        <v>0.005931666666666668</v>
      </c>
      <c r="AM27" s="52">
        <f t="shared" si="26"/>
        <v>0.01482916666666667</v>
      </c>
      <c r="AN27" s="53">
        <f t="shared" si="26"/>
        <v>0.01482916666666667</v>
      </c>
      <c r="AO27" s="53">
        <f t="shared" si="26"/>
        <v>0.01482916666666667</v>
      </c>
      <c r="AP27" s="54">
        <f t="shared" si="26"/>
        <v>0.0059316666666666676</v>
      </c>
      <c r="AQ27" s="52">
        <f t="shared" si="25"/>
        <v>0.01482916666666667</v>
      </c>
      <c r="AR27" s="53">
        <f t="shared" si="25"/>
        <v>0.014829166666666671</v>
      </c>
      <c r="AS27" s="53">
        <f t="shared" si="25"/>
        <v>0.01482916666666667</v>
      </c>
      <c r="AT27" s="54">
        <f t="shared" si="25"/>
        <v>0.0059316666666666676</v>
      </c>
      <c r="AU27" s="52">
        <f t="shared" si="25"/>
        <v>0.014829166666666666</v>
      </c>
      <c r="AV27" s="53">
        <f t="shared" si="25"/>
        <v>0.01482916666666667</v>
      </c>
      <c r="AW27" s="53">
        <f t="shared" si="25"/>
        <v>0.014829166666666666</v>
      </c>
      <c r="AX27" s="54">
        <f t="shared" si="25"/>
        <v>0.0059316666666666676</v>
      </c>
      <c r="AY27" s="52">
        <f t="shared" si="25"/>
        <v>0.01482916666666667</v>
      </c>
      <c r="AZ27" s="53">
        <f t="shared" si="25"/>
        <v>0.01482916666666667</v>
      </c>
      <c r="BA27" s="53">
        <f t="shared" si="25"/>
        <v>0.01482916666666667</v>
      </c>
      <c r="BB27" s="54">
        <f t="shared" si="25"/>
        <v>0.005931666666666668</v>
      </c>
      <c r="BC27" s="53">
        <f t="shared" si="25"/>
        <v>0.01482916666666667</v>
      </c>
      <c r="BD27" s="52">
        <f t="shared" si="25"/>
        <v>0.01482916666666667</v>
      </c>
      <c r="BE27" s="53">
        <f t="shared" si="25"/>
        <v>0.01482916666666667</v>
      </c>
      <c r="BF27" s="53">
        <f t="shared" si="25"/>
        <v>0.014829166666666671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18" customHeight="1" thickBot="1">
      <c r="A28" s="68"/>
      <c r="B28" s="19" t="s">
        <v>0</v>
      </c>
      <c r="C28" s="37" t="s">
        <v>18</v>
      </c>
      <c r="D28" s="37" t="s">
        <v>18</v>
      </c>
      <c r="E28" s="37" t="s">
        <v>18</v>
      </c>
      <c r="F28" s="37" t="s">
        <v>18</v>
      </c>
      <c r="G28" s="37" t="s">
        <v>18</v>
      </c>
      <c r="H28" s="37" t="s">
        <v>18</v>
      </c>
      <c r="I28" s="37" t="s">
        <v>18</v>
      </c>
      <c r="J28" s="37" t="s">
        <v>18</v>
      </c>
      <c r="K28" s="37" t="s">
        <v>18</v>
      </c>
      <c r="L28" s="37" t="s">
        <v>18</v>
      </c>
      <c r="M28" s="37" t="s">
        <v>18</v>
      </c>
      <c r="N28" s="37" t="s">
        <v>18</v>
      </c>
      <c r="O28" s="38" t="s">
        <v>18</v>
      </c>
      <c r="P28" s="37" t="s">
        <v>18</v>
      </c>
      <c r="Q28" s="37" t="s">
        <v>18</v>
      </c>
      <c r="R28" s="37" t="s">
        <v>18</v>
      </c>
      <c r="S28" s="37" t="s">
        <v>18</v>
      </c>
      <c r="T28" s="37" t="s">
        <v>18</v>
      </c>
      <c r="U28" s="37" t="s">
        <v>18</v>
      </c>
      <c r="V28" s="38" t="s">
        <v>18</v>
      </c>
      <c r="W28" s="37" t="s">
        <v>18</v>
      </c>
      <c r="X28" s="37" t="s">
        <v>18</v>
      </c>
      <c r="Y28" s="37" t="s">
        <v>18</v>
      </c>
      <c r="Z28" s="38" t="s">
        <v>18</v>
      </c>
      <c r="AA28" s="37" t="s">
        <v>18</v>
      </c>
      <c r="AB28" s="37" t="s">
        <v>18</v>
      </c>
      <c r="AC28" s="37" t="s">
        <v>18</v>
      </c>
      <c r="AD28" s="38" t="s">
        <v>18</v>
      </c>
      <c r="AE28" s="37" t="s">
        <v>18</v>
      </c>
      <c r="AF28" s="37" t="s">
        <v>18</v>
      </c>
      <c r="AG28" s="37" t="s">
        <v>18</v>
      </c>
      <c r="AH28" s="38" t="s">
        <v>18</v>
      </c>
      <c r="AI28" s="37" t="s">
        <v>18</v>
      </c>
      <c r="AJ28" s="37" t="s">
        <v>18</v>
      </c>
      <c r="AK28" s="37" t="s">
        <v>18</v>
      </c>
      <c r="AL28" s="38" t="s">
        <v>18</v>
      </c>
      <c r="AM28" s="37" t="s">
        <v>18</v>
      </c>
      <c r="AN28" s="37" t="s">
        <v>18</v>
      </c>
      <c r="AO28" s="37" t="s">
        <v>18</v>
      </c>
      <c r="AP28" s="38" t="s">
        <v>18</v>
      </c>
      <c r="AQ28" s="37" t="s">
        <v>18</v>
      </c>
      <c r="AR28" s="37" t="s">
        <v>18</v>
      </c>
      <c r="AS28" s="37" t="s">
        <v>18</v>
      </c>
      <c r="AT28" s="38" t="s">
        <v>18</v>
      </c>
      <c r="AU28" s="37" t="s">
        <v>18</v>
      </c>
      <c r="AV28" s="37" t="s">
        <v>18</v>
      </c>
      <c r="AW28" s="37" t="s">
        <v>18</v>
      </c>
      <c r="AX28" s="38" t="s">
        <v>18</v>
      </c>
      <c r="AY28" s="37" t="s">
        <v>18</v>
      </c>
      <c r="AZ28" s="37" t="s">
        <v>18</v>
      </c>
      <c r="BA28" s="37" t="s">
        <v>18</v>
      </c>
      <c r="BB28" s="38" t="s">
        <v>18</v>
      </c>
      <c r="BC28" s="37" t="s">
        <v>18</v>
      </c>
      <c r="BD28" s="37" t="s">
        <v>18</v>
      </c>
      <c r="BE28" s="37" t="s">
        <v>18</v>
      </c>
      <c r="BF28" s="37" t="s">
        <v>18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13.5" thickTop="1">
      <c r="A29" s="66" t="s">
        <v>25</v>
      </c>
      <c r="B29" s="18" t="s">
        <v>5</v>
      </c>
      <c r="C29" s="49">
        <f>C11*0.7%</f>
        <v>3.4705999999999997</v>
      </c>
      <c r="D29" s="49">
        <f>D11*0.7%</f>
        <v>2.3002</v>
      </c>
      <c r="E29" s="49">
        <f>E11*0.7%</f>
        <v>2.3002</v>
      </c>
      <c r="F29" s="49">
        <f>F11*0.7%</f>
        <v>6.572299999999999</v>
      </c>
      <c r="G29" s="49">
        <f>G11*0.7%</f>
        <v>2.3002</v>
      </c>
      <c r="H29" s="50">
        <f>H10*0.7%</f>
        <v>2.0776</v>
      </c>
      <c r="I29" s="50">
        <f>I10*0.7%</f>
        <v>5.5832</v>
      </c>
      <c r="J29" s="50">
        <f>J10*0.7%</f>
        <v>3.586099999999999</v>
      </c>
      <c r="K29" s="50">
        <f>K10*0.7%</f>
        <v>5.765199999999999</v>
      </c>
      <c r="L29" s="49">
        <f>L11*0.48%</f>
        <v>2.4067199999999995</v>
      </c>
      <c r="M29" s="50">
        <f>M10*0.48%</f>
        <v>2.4983999999999997</v>
      </c>
      <c r="N29" s="50">
        <f>N10*0.48%</f>
        <v>2.53056</v>
      </c>
      <c r="O29" s="51">
        <f>O11*0.1%</f>
        <v>0.5197999999999999</v>
      </c>
      <c r="P29" s="49">
        <f>P11*0.48%</f>
        <v>2.33664</v>
      </c>
      <c r="Q29" s="50">
        <f>Q10*0.85%</f>
        <v>16.1636</v>
      </c>
      <c r="R29" s="50">
        <f>R10*0.48%</f>
        <v>3.3791999999999995</v>
      </c>
      <c r="S29" s="49">
        <f>S11*0.48%</f>
        <v>3.44208</v>
      </c>
      <c r="T29" s="50">
        <f>T10*0.48%</f>
        <v>3.41616</v>
      </c>
      <c r="U29" s="50">
        <f>U10*0.48%</f>
        <v>1.9041599999999999</v>
      </c>
      <c r="V29" s="51">
        <f>V11*0.1%</f>
        <v>0.7165</v>
      </c>
      <c r="W29" s="49">
        <f>W11*0.48%</f>
        <v>3.3940799999999998</v>
      </c>
      <c r="X29" s="50">
        <f>X10*0.48%</f>
        <v>1.6027199999999997</v>
      </c>
      <c r="Y29" s="50">
        <f>Y10*0.48%</f>
        <v>1.9171199999999997</v>
      </c>
      <c r="Z29" s="51">
        <f>Z11*0.1%</f>
        <v>0.7032999999999999</v>
      </c>
      <c r="AA29" s="49">
        <f>AA11*0.48%</f>
        <v>3.3619199999999996</v>
      </c>
      <c r="AB29" s="50">
        <f>AB10*0.48%</f>
        <v>1.6108799999999999</v>
      </c>
      <c r="AC29" s="50">
        <f>AC10*0.48%</f>
        <v>0.93984</v>
      </c>
      <c r="AD29" s="51">
        <f>AD11*0.1%</f>
        <v>0.2964</v>
      </c>
      <c r="AE29" s="49">
        <f>AE11*0.48%</f>
        <v>2.52528</v>
      </c>
      <c r="AF29" s="50">
        <f>AF10*0.48%</f>
        <v>2.4936</v>
      </c>
      <c r="AG29" s="50">
        <f>AG10*0.48%</f>
        <v>3.3566399999999996</v>
      </c>
      <c r="AH29" s="51">
        <f>AH11*0.1%</f>
        <v>0.3526</v>
      </c>
      <c r="AI29" s="49">
        <f>AI11*0.48%</f>
        <v>2.37648</v>
      </c>
      <c r="AJ29" s="50">
        <f>AJ10*0.48%</f>
        <v>2.42928</v>
      </c>
      <c r="AK29" s="50">
        <f>AK10*0.48%</f>
        <v>2.47008</v>
      </c>
      <c r="AL29" s="51">
        <f>AL11*0.1%</f>
        <v>0.514</v>
      </c>
      <c r="AM29" s="49">
        <f>AM11*0.48%</f>
        <v>2.4835199999999995</v>
      </c>
      <c r="AN29" s="50">
        <f>AN10*0.48%</f>
        <v>2.5056</v>
      </c>
      <c r="AO29" s="50">
        <f>AO10*0.48%</f>
        <v>2.47632</v>
      </c>
      <c r="AP29" s="51">
        <f>AP11*0.1%</f>
        <v>0.5162000000000001</v>
      </c>
      <c r="AQ29" s="49">
        <f>AQ11*0.48%</f>
        <v>2.7158399999999996</v>
      </c>
      <c r="AR29" s="50">
        <f>AR10*0.48%</f>
        <v>1.5936</v>
      </c>
      <c r="AS29" s="50">
        <f>AS10*0.48%</f>
        <v>3.44448</v>
      </c>
      <c r="AT29" s="51">
        <f>AT11*0.1%</f>
        <v>0.4068</v>
      </c>
      <c r="AU29" s="49">
        <f>AU11*0.48%</f>
        <v>1.9593599999999998</v>
      </c>
      <c r="AV29" s="50">
        <f>AV10*0.48%</f>
        <v>3.3820799999999998</v>
      </c>
      <c r="AW29" s="50">
        <f>AW10*0.48%</f>
        <v>2.12928</v>
      </c>
      <c r="AX29" s="51">
        <f>AX11*0.1%</f>
        <v>0.4024</v>
      </c>
      <c r="AY29" s="49">
        <f>AY11*0.48%</f>
        <v>2.15136</v>
      </c>
      <c r="AZ29" s="50">
        <f>AZ10*0.48%</f>
        <v>3.3806399999999996</v>
      </c>
      <c r="BA29" s="50">
        <f>BA10*0.48%</f>
        <v>0.63264</v>
      </c>
      <c r="BB29" s="51">
        <f>BB11*0.1%</f>
        <v>0.4055</v>
      </c>
      <c r="BC29" s="50">
        <f>BC10*0.48%</f>
        <v>3.408</v>
      </c>
      <c r="BD29" s="49">
        <f>BD11*0.48%</f>
        <v>2.10192</v>
      </c>
      <c r="BE29" s="50">
        <f>BE10*0.48%</f>
        <v>0.7799999999999999</v>
      </c>
      <c r="BF29" s="50">
        <f>BF10*0.48%</f>
        <v>2.3303999999999996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15" customHeight="1">
      <c r="A30" s="67"/>
      <c r="B30" s="15" t="s">
        <v>17</v>
      </c>
      <c r="C30" s="52">
        <f aca="true" t="shared" si="27" ref="C30:AP30">45.32*C29</f>
        <v>157.287592</v>
      </c>
      <c r="D30" s="52">
        <f t="shared" si="27"/>
        <v>104.24506399999999</v>
      </c>
      <c r="E30" s="52">
        <f>45.32*E29</f>
        <v>104.24506399999999</v>
      </c>
      <c r="F30" s="52">
        <f>45.32*F29</f>
        <v>297.856636</v>
      </c>
      <c r="G30" s="52">
        <f t="shared" si="27"/>
        <v>104.24506399999999</v>
      </c>
      <c r="H30" s="53">
        <f t="shared" si="27"/>
        <v>94.156832</v>
      </c>
      <c r="I30" s="53">
        <f>45.32*I29</f>
        <v>253.030624</v>
      </c>
      <c r="J30" s="53">
        <f>45.32*J29</f>
        <v>162.52205199999997</v>
      </c>
      <c r="K30" s="53">
        <f t="shared" si="27"/>
        <v>261.27886399999994</v>
      </c>
      <c r="L30" s="52">
        <f t="shared" si="27"/>
        <v>109.07255039999998</v>
      </c>
      <c r="M30" s="53">
        <f t="shared" si="27"/>
        <v>113.227488</v>
      </c>
      <c r="N30" s="53">
        <f t="shared" si="27"/>
        <v>114.6849792</v>
      </c>
      <c r="O30" s="54">
        <f t="shared" si="27"/>
        <v>23.557335999999996</v>
      </c>
      <c r="P30" s="52">
        <f t="shared" si="27"/>
        <v>105.89652480000001</v>
      </c>
      <c r="Q30" s="53">
        <f t="shared" si="27"/>
        <v>732.5343519999999</v>
      </c>
      <c r="R30" s="53">
        <f t="shared" si="27"/>
        <v>153.14534399999997</v>
      </c>
      <c r="S30" s="52">
        <f aca="true" t="shared" si="28" ref="S30:AD30">45.32*S29</f>
        <v>155.9950656</v>
      </c>
      <c r="T30" s="53">
        <f t="shared" si="28"/>
        <v>154.8203712</v>
      </c>
      <c r="U30" s="53">
        <f t="shared" si="28"/>
        <v>86.29653119999999</v>
      </c>
      <c r="V30" s="54">
        <f t="shared" si="28"/>
        <v>32.47178</v>
      </c>
      <c r="W30" s="52">
        <f t="shared" si="28"/>
        <v>153.8197056</v>
      </c>
      <c r="X30" s="53">
        <f t="shared" si="28"/>
        <v>72.63527039999998</v>
      </c>
      <c r="Y30" s="53">
        <f t="shared" si="28"/>
        <v>86.88387839999999</v>
      </c>
      <c r="Z30" s="54">
        <f t="shared" si="28"/>
        <v>31.873555999999997</v>
      </c>
      <c r="AA30" s="52">
        <f t="shared" si="28"/>
        <v>152.36221439999997</v>
      </c>
      <c r="AB30" s="53">
        <f t="shared" si="28"/>
        <v>73.0050816</v>
      </c>
      <c r="AC30" s="53">
        <f t="shared" si="28"/>
        <v>42.5935488</v>
      </c>
      <c r="AD30" s="54">
        <f t="shared" si="28"/>
        <v>13.432848</v>
      </c>
      <c r="AE30" s="52">
        <f t="shared" si="27"/>
        <v>114.4456896</v>
      </c>
      <c r="AF30" s="53">
        <f t="shared" si="27"/>
        <v>113.009952</v>
      </c>
      <c r="AG30" s="53">
        <f t="shared" si="27"/>
        <v>152.1229248</v>
      </c>
      <c r="AH30" s="54">
        <f t="shared" si="27"/>
        <v>15.979832000000002</v>
      </c>
      <c r="AI30" s="52">
        <f t="shared" si="27"/>
        <v>107.70207359999999</v>
      </c>
      <c r="AJ30" s="53">
        <f t="shared" si="27"/>
        <v>110.0949696</v>
      </c>
      <c r="AK30" s="53">
        <f t="shared" si="27"/>
        <v>111.94402559999999</v>
      </c>
      <c r="AL30" s="54">
        <f t="shared" si="27"/>
        <v>23.29448</v>
      </c>
      <c r="AM30" s="52">
        <f t="shared" si="27"/>
        <v>112.55312639999998</v>
      </c>
      <c r="AN30" s="53">
        <f t="shared" si="27"/>
        <v>113.55379199999999</v>
      </c>
      <c r="AO30" s="53">
        <f t="shared" si="27"/>
        <v>112.22682239999999</v>
      </c>
      <c r="AP30" s="54">
        <f t="shared" si="27"/>
        <v>23.394184000000006</v>
      </c>
      <c r="AQ30" s="52">
        <f aca="true" t="shared" si="29" ref="AQ30:BF30">45.32*AQ29</f>
        <v>123.08186879999998</v>
      </c>
      <c r="AR30" s="53">
        <f t="shared" si="29"/>
        <v>72.221952</v>
      </c>
      <c r="AS30" s="53">
        <f t="shared" si="29"/>
        <v>156.1038336</v>
      </c>
      <c r="AT30" s="54">
        <f t="shared" si="29"/>
        <v>18.436176</v>
      </c>
      <c r="AU30" s="52">
        <f t="shared" si="29"/>
        <v>88.7981952</v>
      </c>
      <c r="AV30" s="53">
        <f t="shared" si="29"/>
        <v>153.2758656</v>
      </c>
      <c r="AW30" s="53">
        <f t="shared" si="29"/>
        <v>96.49896960000001</v>
      </c>
      <c r="AX30" s="54">
        <f t="shared" si="29"/>
        <v>18.236767999999998</v>
      </c>
      <c r="AY30" s="52">
        <f t="shared" si="29"/>
        <v>97.4996352</v>
      </c>
      <c r="AZ30" s="53">
        <f t="shared" si="29"/>
        <v>153.2106048</v>
      </c>
      <c r="BA30" s="53">
        <f t="shared" si="29"/>
        <v>28.6712448</v>
      </c>
      <c r="BB30" s="54">
        <f t="shared" si="29"/>
        <v>18.37726</v>
      </c>
      <c r="BC30" s="53">
        <f t="shared" si="29"/>
        <v>154.45056</v>
      </c>
      <c r="BD30" s="52">
        <f t="shared" si="29"/>
        <v>95.2590144</v>
      </c>
      <c r="BE30" s="53">
        <f t="shared" si="29"/>
        <v>35.349599999999995</v>
      </c>
      <c r="BF30" s="53">
        <f t="shared" si="29"/>
        <v>105.61372799999998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7.25" customHeight="1">
      <c r="A31" s="67"/>
      <c r="B31" s="15" t="s">
        <v>2</v>
      </c>
      <c r="C31" s="52">
        <f aca="true" t="shared" si="30" ref="C31:BF31">C30/C10/12</f>
        <v>0.026436666666666664</v>
      </c>
      <c r="D31" s="52">
        <f t="shared" si="30"/>
        <v>0.02643666666666666</v>
      </c>
      <c r="E31" s="52">
        <f>E30/E10/12</f>
        <v>0.02643666666666666</v>
      </c>
      <c r="F31" s="52">
        <f>F30/F10/12</f>
        <v>0.026436666666666664</v>
      </c>
      <c r="G31" s="52">
        <f t="shared" si="30"/>
        <v>0.02643666666666666</v>
      </c>
      <c r="H31" s="53">
        <f t="shared" si="30"/>
        <v>0.026436666666666664</v>
      </c>
      <c r="I31" s="53">
        <f>I30/I10/12</f>
        <v>0.026436666666666664</v>
      </c>
      <c r="J31" s="53">
        <f>J30/J10/12</f>
        <v>0.026436666666666664</v>
      </c>
      <c r="K31" s="53">
        <f t="shared" si="30"/>
        <v>0.02643666666666666</v>
      </c>
      <c r="L31" s="52">
        <f t="shared" si="30"/>
        <v>0.018128</v>
      </c>
      <c r="M31" s="53">
        <f t="shared" si="30"/>
        <v>0.018128</v>
      </c>
      <c r="N31" s="53">
        <f t="shared" si="30"/>
        <v>0.018128</v>
      </c>
      <c r="O31" s="54">
        <f t="shared" si="30"/>
        <v>0.0037766666666666665</v>
      </c>
      <c r="P31" s="52">
        <f>P30/P10/12</f>
        <v>0.018128000000000002</v>
      </c>
      <c r="Q31" s="53">
        <f>Q30/Q10/12</f>
        <v>0.03210166666666666</v>
      </c>
      <c r="R31" s="53">
        <f>R30/R10/12</f>
        <v>0.018127999999999995</v>
      </c>
      <c r="S31" s="52">
        <f t="shared" si="30"/>
        <v>0.018128000000000002</v>
      </c>
      <c r="T31" s="53">
        <f t="shared" si="30"/>
        <v>0.018128000000000002</v>
      </c>
      <c r="U31" s="53">
        <f t="shared" si="30"/>
        <v>0.018128</v>
      </c>
      <c r="V31" s="54">
        <f t="shared" si="30"/>
        <v>0.0037766666666666673</v>
      </c>
      <c r="W31" s="52">
        <f t="shared" si="30"/>
        <v>0.018128</v>
      </c>
      <c r="X31" s="53">
        <f t="shared" si="30"/>
        <v>0.018127999999999995</v>
      </c>
      <c r="Y31" s="53">
        <f t="shared" si="30"/>
        <v>0.018128</v>
      </c>
      <c r="Z31" s="54">
        <f t="shared" si="30"/>
        <v>0.0037766666666666665</v>
      </c>
      <c r="AA31" s="52">
        <f t="shared" si="30"/>
        <v>0.018127999999999995</v>
      </c>
      <c r="AB31" s="53">
        <f t="shared" si="30"/>
        <v>0.018128</v>
      </c>
      <c r="AC31" s="53">
        <f t="shared" si="30"/>
        <v>0.018128</v>
      </c>
      <c r="AD31" s="54">
        <f t="shared" si="30"/>
        <v>0.0037766666666666673</v>
      </c>
      <c r="AE31" s="52">
        <f aca="true" t="shared" si="31" ref="AE31:AP31">AE30/AE10/12</f>
        <v>0.018128</v>
      </c>
      <c r="AF31" s="53">
        <f t="shared" si="31"/>
        <v>0.018128000000000002</v>
      </c>
      <c r="AG31" s="53">
        <f t="shared" si="31"/>
        <v>0.018128000000000002</v>
      </c>
      <c r="AH31" s="54">
        <f t="shared" si="31"/>
        <v>0.0037766666666666665</v>
      </c>
      <c r="AI31" s="52">
        <f t="shared" si="31"/>
        <v>0.018128</v>
      </c>
      <c r="AJ31" s="53">
        <f t="shared" si="31"/>
        <v>0.018128</v>
      </c>
      <c r="AK31" s="53">
        <f t="shared" si="31"/>
        <v>0.018128</v>
      </c>
      <c r="AL31" s="54">
        <f t="shared" si="31"/>
        <v>0.0037766666666666665</v>
      </c>
      <c r="AM31" s="52">
        <f t="shared" si="31"/>
        <v>0.018128</v>
      </c>
      <c r="AN31" s="53">
        <f t="shared" si="31"/>
        <v>0.018128</v>
      </c>
      <c r="AO31" s="53">
        <f t="shared" si="31"/>
        <v>0.018128</v>
      </c>
      <c r="AP31" s="54">
        <f t="shared" si="31"/>
        <v>0.0037766666666666673</v>
      </c>
      <c r="AQ31" s="52">
        <f t="shared" si="30"/>
        <v>0.018128</v>
      </c>
      <c r="AR31" s="53">
        <f t="shared" si="30"/>
        <v>0.018128000000000002</v>
      </c>
      <c r="AS31" s="53">
        <f t="shared" si="30"/>
        <v>0.018128000000000002</v>
      </c>
      <c r="AT31" s="54">
        <f t="shared" si="30"/>
        <v>0.0037766666666666665</v>
      </c>
      <c r="AU31" s="52">
        <f t="shared" si="30"/>
        <v>0.018128000000000002</v>
      </c>
      <c r="AV31" s="53">
        <f t="shared" si="30"/>
        <v>0.018128000000000002</v>
      </c>
      <c r="AW31" s="53">
        <f t="shared" si="30"/>
        <v>0.018128000000000002</v>
      </c>
      <c r="AX31" s="54">
        <f t="shared" si="30"/>
        <v>0.0037766666666666665</v>
      </c>
      <c r="AY31" s="52">
        <f t="shared" si="30"/>
        <v>0.018128000000000002</v>
      </c>
      <c r="AZ31" s="53">
        <f t="shared" si="30"/>
        <v>0.018128000000000002</v>
      </c>
      <c r="BA31" s="53">
        <f t="shared" si="30"/>
        <v>0.018128</v>
      </c>
      <c r="BB31" s="54">
        <f t="shared" si="30"/>
        <v>0.0037766666666666665</v>
      </c>
      <c r="BC31" s="53">
        <f t="shared" si="30"/>
        <v>0.018128000000000002</v>
      </c>
      <c r="BD31" s="52">
        <f t="shared" si="30"/>
        <v>0.018128000000000002</v>
      </c>
      <c r="BE31" s="53">
        <f t="shared" si="30"/>
        <v>0.018128</v>
      </c>
      <c r="BF31" s="53">
        <f t="shared" si="30"/>
        <v>0.018127999999999995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5.75" customHeight="1" thickBot="1">
      <c r="A32" s="68"/>
      <c r="B32" s="19" t="s">
        <v>0</v>
      </c>
      <c r="C32" s="37" t="s">
        <v>18</v>
      </c>
      <c r="D32" s="37" t="s">
        <v>18</v>
      </c>
      <c r="E32" s="37" t="s">
        <v>18</v>
      </c>
      <c r="F32" s="37" t="s">
        <v>18</v>
      </c>
      <c r="G32" s="37" t="s">
        <v>18</v>
      </c>
      <c r="H32" s="37" t="s">
        <v>18</v>
      </c>
      <c r="I32" s="37" t="s">
        <v>18</v>
      </c>
      <c r="J32" s="37" t="s">
        <v>18</v>
      </c>
      <c r="K32" s="37" t="s">
        <v>18</v>
      </c>
      <c r="L32" s="37" t="s">
        <v>18</v>
      </c>
      <c r="M32" s="37" t="s">
        <v>18</v>
      </c>
      <c r="N32" s="37" t="s">
        <v>18</v>
      </c>
      <c r="O32" s="38" t="s">
        <v>18</v>
      </c>
      <c r="P32" s="37" t="s">
        <v>18</v>
      </c>
      <c r="Q32" s="37" t="s">
        <v>18</v>
      </c>
      <c r="R32" s="37" t="s">
        <v>18</v>
      </c>
      <c r="S32" s="37" t="s">
        <v>18</v>
      </c>
      <c r="T32" s="37" t="s">
        <v>18</v>
      </c>
      <c r="U32" s="37" t="s">
        <v>18</v>
      </c>
      <c r="V32" s="38" t="s">
        <v>18</v>
      </c>
      <c r="W32" s="37" t="s">
        <v>18</v>
      </c>
      <c r="X32" s="37" t="s">
        <v>18</v>
      </c>
      <c r="Y32" s="37" t="s">
        <v>18</v>
      </c>
      <c r="Z32" s="38" t="s">
        <v>18</v>
      </c>
      <c r="AA32" s="37" t="s">
        <v>18</v>
      </c>
      <c r="AB32" s="37" t="s">
        <v>18</v>
      </c>
      <c r="AC32" s="37" t="s">
        <v>18</v>
      </c>
      <c r="AD32" s="38" t="s">
        <v>18</v>
      </c>
      <c r="AE32" s="37" t="s">
        <v>18</v>
      </c>
      <c r="AF32" s="37" t="s">
        <v>18</v>
      </c>
      <c r="AG32" s="37" t="s">
        <v>18</v>
      </c>
      <c r="AH32" s="38" t="s">
        <v>18</v>
      </c>
      <c r="AI32" s="37" t="s">
        <v>18</v>
      </c>
      <c r="AJ32" s="37" t="s">
        <v>18</v>
      </c>
      <c r="AK32" s="37" t="s">
        <v>18</v>
      </c>
      <c r="AL32" s="38" t="s">
        <v>18</v>
      </c>
      <c r="AM32" s="37" t="s">
        <v>18</v>
      </c>
      <c r="AN32" s="37" t="s">
        <v>18</v>
      </c>
      <c r="AO32" s="37" t="s">
        <v>18</v>
      </c>
      <c r="AP32" s="38" t="s">
        <v>18</v>
      </c>
      <c r="AQ32" s="37" t="s">
        <v>18</v>
      </c>
      <c r="AR32" s="37" t="s">
        <v>18</v>
      </c>
      <c r="AS32" s="37" t="s">
        <v>18</v>
      </c>
      <c r="AT32" s="38" t="s">
        <v>18</v>
      </c>
      <c r="AU32" s="37" t="s">
        <v>18</v>
      </c>
      <c r="AV32" s="37" t="s">
        <v>18</v>
      </c>
      <c r="AW32" s="37" t="s">
        <v>18</v>
      </c>
      <c r="AX32" s="38" t="s">
        <v>18</v>
      </c>
      <c r="AY32" s="37" t="s">
        <v>18</v>
      </c>
      <c r="AZ32" s="37" t="s">
        <v>18</v>
      </c>
      <c r="BA32" s="37" t="s">
        <v>18</v>
      </c>
      <c r="BB32" s="38" t="s">
        <v>18</v>
      </c>
      <c r="BC32" s="37" t="s">
        <v>18</v>
      </c>
      <c r="BD32" s="37" t="s">
        <v>18</v>
      </c>
      <c r="BE32" s="37" t="s">
        <v>18</v>
      </c>
      <c r="BF32" s="37" t="s">
        <v>18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12.75" customHeight="1" thickTop="1">
      <c r="A33" s="69" t="s">
        <v>26</v>
      </c>
      <c r="B33" s="21" t="s">
        <v>20</v>
      </c>
      <c r="C33" s="55">
        <v>12</v>
      </c>
      <c r="D33" s="55">
        <v>12</v>
      </c>
      <c r="E33" s="55">
        <v>6</v>
      </c>
      <c r="F33" s="55">
        <v>0</v>
      </c>
      <c r="G33" s="55">
        <v>14</v>
      </c>
      <c r="H33" s="50"/>
      <c r="I33" s="50"/>
      <c r="J33" s="50"/>
      <c r="K33" s="50"/>
      <c r="L33" s="55">
        <v>16</v>
      </c>
      <c r="M33" s="50">
        <v>16</v>
      </c>
      <c r="N33" s="50">
        <v>14</v>
      </c>
      <c r="O33" s="56">
        <v>16</v>
      </c>
      <c r="P33" s="55">
        <v>12</v>
      </c>
      <c r="Q33" s="50">
        <v>12</v>
      </c>
      <c r="R33" s="50">
        <v>24</v>
      </c>
      <c r="S33" s="55">
        <v>24</v>
      </c>
      <c r="T33" s="50">
        <v>24</v>
      </c>
      <c r="U33" s="50">
        <v>18</v>
      </c>
      <c r="V33" s="56">
        <v>24</v>
      </c>
      <c r="W33" s="55">
        <v>24</v>
      </c>
      <c r="X33" s="50">
        <v>10</v>
      </c>
      <c r="Y33" s="50">
        <v>18</v>
      </c>
      <c r="Z33" s="56">
        <v>24</v>
      </c>
      <c r="AA33" s="55">
        <v>24</v>
      </c>
      <c r="AB33" s="50">
        <v>16</v>
      </c>
      <c r="AC33" s="50">
        <v>6</v>
      </c>
      <c r="AD33" s="56">
        <v>8</v>
      </c>
      <c r="AE33" s="55">
        <v>16</v>
      </c>
      <c r="AF33" s="50">
        <v>16</v>
      </c>
      <c r="AG33" s="50">
        <v>24</v>
      </c>
      <c r="AH33" s="56">
        <v>12</v>
      </c>
      <c r="AI33" s="55">
        <v>16</v>
      </c>
      <c r="AJ33" s="50">
        <v>16</v>
      </c>
      <c r="AK33" s="50">
        <v>16</v>
      </c>
      <c r="AL33" s="56">
        <v>16</v>
      </c>
      <c r="AM33" s="55">
        <v>16</v>
      </c>
      <c r="AN33" s="50">
        <v>16</v>
      </c>
      <c r="AO33" s="50">
        <v>16</v>
      </c>
      <c r="AP33" s="56">
        <v>16</v>
      </c>
      <c r="AQ33" s="55">
        <v>20</v>
      </c>
      <c r="AR33" s="50">
        <v>10</v>
      </c>
      <c r="AS33" s="50">
        <v>24</v>
      </c>
      <c r="AT33" s="56">
        <v>18</v>
      </c>
      <c r="AU33" s="55">
        <v>18</v>
      </c>
      <c r="AV33" s="50">
        <v>24</v>
      </c>
      <c r="AW33" s="50">
        <v>14</v>
      </c>
      <c r="AX33" s="56">
        <v>18</v>
      </c>
      <c r="AY33" s="55">
        <v>14</v>
      </c>
      <c r="AZ33" s="50">
        <v>24</v>
      </c>
      <c r="BA33" s="50">
        <v>2</v>
      </c>
      <c r="BB33" s="56">
        <v>18</v>
      </c>
      <c r="BC33" s="50">
        <v>24</v>
      </c>
      <c r="BD33" s="55">
        <v>16</v>
      </c>
      <c r="BE33" s="50">
        <v>0</v>
      </c>
      <c r="BF33" s="50">
        <v>12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12.75" customHeight="1">
      <c r="A34" s="70"/>
      <c r="B34" s="13" t="s">
        <v>4</v>
      </c>
      <c r="C34" s="57">
        <f aca="true" t="shared" si="32" ref="C34:O34">C33*10%</f>
        <v>1.2000000000000002</v>
      </c>
      <c r="D34" s="57">
        <f t="shared" si="32"/>
        <v>1.2000000000000002</v>
      </c>
      <c r="E34" s="57">
        <f>E33*10%</f>
        <v>0.6000000000000001</v>
      </c>
      <c r="F34" s="57">
        <f>F33*10%</f>
        <v>0</v>
      </c>
      <c r="G34" s="57">
        <f t="shared" si="32"/>
        <v>1.4000000000000001</v>
      </c>
      <c r="H34" s="53">
        <f t="shared" si="32"/>
        <v>0</v>
      </c>
      <c r="I34" s="53">
        <f>I33*10%</f>
        <v>0</v>
      </c>
      <c r="J34" s="53">
        <f>J33*10%</f>
        <v>0</v>
      </c>
      <c r="K34" s="53">
        <f t="shared" si="32"/>
        <v>0</v>
      </c>
      <c r="L34" s="57">
        <f t="shared" si="32"/>
        <v>1.6</v>
      </c>
      <c r="M34" s="57">
        <f t="shared" si="32"/>
        <v>1.6</v>
      </c>
      <c r="N34" s="57">
        <f t="shared" si="32"/>
        <v>1.4000000000000001</v>
      </c>
      <c r="O34" s="58">
        <f t="shared" si="32"/>
        <v>1.6</v>
      </c>
      <c r="P34" s="57">
        <f>P33*15%</f>
        <v>1.7999999999999998</v>
      </c>
      <c r="Q34" s="57">
        <f>Q33*0.2</f>
        <v>2.4000000000000004</v>
      </c>
      <c r="R34" s="57">
        <f>R33*0.08</f>
        <v>1.92</v>
      </c>
      <c r="S34" s="57">
        <f>S33*15%</f>
        <v>3.5999999999999996</v>
      </c>
      <c r="T34" s="57">
        <f>T33*0.15</f>
        <v>3.5999999999999996</v>
      </c>
      <c r="U34" s="57">
        <f>U33*0.08</f>
        <v>1.44</v>
      </c>
      <c r="V34" s="58">
        <f>V33*0.08</f>
        <v>1.92</v>
      </c>
      <c r="W34" s="57">
        <f>W33*10%</f>
        <v>2.4000000000000004</v>
      </c>
      <c r="X34" s="57">
        <f>X33*0.15</f>
        <v>1.5</v>
      </c>
      <c r="Y34" s="57">
        <f>Y33*0.15</f>
        <v>2.6999999999999997</v>
      </c>
      <c r="Z34" s="58">
        <f>Z33*0.05</f>
        <v>1.2000000000000002</v>
      </c>
      <c r="AA34" s="57">
        <f>AA33*10%</f>
        <v>2.4000000000000004</v>
      </c>
      <c r="AB34" s="57">
        <f>AB33*0.15</f>
        <v>2.4</v>
      </c>
      <c r="AC34" s="57">
        <f>AC33*0.15</f>
        <v>0.8999999999999999</v>
      </c>
      <c r="AD34" s="58">
        <f>AD33*0.05</f>
        <v>0.4</v>
      </c>
      <c r="AE34" s="57">
        <f>AE33*15%</f>
        <v>2.4</v>
      </c>
      <c r="AF34" s="57">
        <f>AF33*0.15</f>
        <v>2.4</v>
      </c>
      <c r="AG34" s="57">
        <f>AG33*0.08</f>
        <v>1.92</v>
      </c>
      <c r="AH34" s="58">
        <f>AH33*0.05</f>
        <v>0.6000000000000001</v>
      </c>
      <c r="AI34" s="57">
        <f>AI33*10%</f>
        <v>1.6</v>
      </c>
      <c r="AJ34" s="57">
        <f>AJ33*0.2</f>
        <v>3.2</v>
      </c>
      <c r="AK34" s="57">
        <f>AK33*0.15</f>
        <v>2.4</v>
      </c>
      <c r="AL34" s="58">
        <f>AL33*0.05</f>
        <v>0.8</v>
      </c>
      <c r="AM34" s="57">
        <f>AM33*10%</f>
        <v>1.6</v>
      </c>
      <c r="AN34" s="57">
        <f>AN33*0.15</f>
        <v>2.4</v>
      </c>
      <c r="AO34" s="57">
        <f>AO33*0.15</f>
        <v>2.4</v>
      </c>
      <c r="AP34" s="58">
        <f>AP33*0.07</f>
        <v>1.12</v>
      </c>
      <c r="AQ34" s="57">
        <f>AQ33*15%</f>
        <v>3</v>
      </c>
      <c r="AR34" s="57">
        <f>AR33*0.2</f>
        <v>2</v>
      </c>
      <c r="AS34" s="57">
        <f>AS33*0.08</f>
        <v>1.92</v>
      </c>
      <c r="AT34" s="58">
        <f>AT33*0.05</f>
        <v>0.9</v>
      </c>
      <c r="AU34" s="57">
        <f>AU33*10%</f>
        <v>1.8</v>
      </c>
      <c r="AV34" s="57">
        <f>AV33*0.15</f>
        <v>3.5999999999999996</v>
      </c>
      <c r="AW34" s="57">
        <f>AW33*0.15</f>
        <v>2.1</v>
      </c>
      <c r="AX34" s="58">
        <f>AX33*0.05</f>
        <v>0.9</v>
      </c>
      <c r="AY34" s="57">
        <f>AY33*10%</f>
        <v>1.4000000000000001</v>
      </c>
      <c r="AZ34" s="57">
        <f>AZ33*0.15</f>
        <v>3.5999999999999996</v>
      </c>
      <c r="BA34" s="57">
        <f>BA33*0.15</f>
        <v>0.3</v>
      </c>
      <c r="BB34" s="58">
        <f>BB33*0.05</f>
        <v>0.9</v>
      </c>
      <c r="BC34" s="53">
        <v>0</v>
      </c>
      <c r="BD34" s="57">
        <f>BD33*10%</f>
        <v>1.6</v>
      </c>
      <c r="BE34" s="57">
        <f>BE33*0.15</f>
        <v>0</v>
      </c>
      <c r="BF34" s="57">
        <f>BF33*0.05</f>
        <v>0.6000000000000001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.75" customHeight="1">
      <c r="A35" s="70"/>
      <c r="B35" s="12" t="s">
        <v>1</v>
      </c>
      <c r="C35" s="59">
        <f>C34*1209.48</f>
        <v>1451.3760000000002</v>
      </c>
      <c r="D35" s="59">
        <f>D34*1209.48</f>
        <v>1451.3760000000002</v>
      </c>
      <c r="E35" s="59">
        <f>E34*1209.48</f>
        <v>725.6880000000001</v>
      </c>
      <c r="F35" s="59">
        <f>F34*1209.48</f>
        <v>0</v>
      </c>
      <c r="G35" s="59">
        <f>G34*1209.48</f>
        <v>1693.2720000000002</v>
      </c>
      <c r="H35" s="53">
        <v>0</v>
      </c>
      <c r="I35" s="53">
        <v>0</v>
      </c>
      <c r="J35" s="53">
        <v>0</v>
      </c>
      <c r="K35" s="53">
        <v>0</v>
      </c>
      <c r="L35" s="59">
        <f aca="true" t="shared" si="33" ref="L35:BB35">L34*1209.48</f>
        <v>1935.1680000000001</v>
      </c>
      <c r="M35" s="59">
        <f t="shared" si="33"/>
        <v>1935.1680000000001</v>
      </c>
      <c r="N35" s="59">
        <f t="shared" si="33"/>
        <v>1693.2720000000002</v>
      </c>
      <c r="O35" s="60">
        <f t="shared" si="33"/>
        <v>1935.1680000000001</v>
      </c>
      <c r="P35" s="59">
        <f>P34*1209.48</f>
        <v>2177.064</v>
      </c>
      <c r="Q35" s="59">
        <f>Q34*1209.48</f>
        <v>2902.7520000000004</v>
      </c>
      <c r="R35" s="59">
        <f>R34*1209.48</f>
        <v>2322.2016</v>
      </c>
      <c r="S35" s="59">
        <f t="shared" si="33"/>
        <v>4354.128</v>
      </c>
      <c r="T35" s="59">
        <f t="shared" si="33"/>
        <v>4354.128</v>
      </c>
      <c r="U35" s="59">
        <f t="shared" si="33"/>
        <v>1741.6512</v>
      </c>
      <c r="V35" s="60">
        <f t="shared" si="33"/>
        <v>2322.2016</v>
      </c>
      <c r="W35" s="59">
        <f t="shared" si="33"/>
        <v>2902.7520000000004</v>
      </c>
      <c r="X35" s="59">
        <f t="shared" si="33"/>
        <v>1814.22</v>
      </c>
      <c r="Y35" s="59">
        <f t="shared" si="33"/>
        <v>3265.5959999999995</v>
      </c>
      <c r="Z35" s="60">
        <f t="shared" si="33"/>
        <v>1451.3760000000002</v>
      </c>
      <c r="AA35" s="59">
        <f t="shared" si="33"/>
        <v>2902.7520000000004</v>
      </c>
      <c r="AB35" s="59">
        <f t="shared" si="33"/>
        <v>2902.752</v>
      </c>
      <c r="AC35" s="59">
        <f t="shared" si="33"/>
        <v>1088.532</v>
      </c>
      <c r="AD35" s="60">
        <f t="shared" si="33"/>
        <v>483.79200000000003</v>
      </c>
      <c r="AE35" s="59">
        <f aca="true" t="shared" si="34" ref="AE35:AP35">AE34*1209.48</f>
        <v>2902.752</v>
      </c>
      <c r="AF35" s="59">
        <f t="shared" si="34"/>
        <v>2902.752</v>
      </c>
      <c r="AG35" s="59">
        <f t="shared" si="34"/>
        <v>2322.2016</v>
      </c>
      <c r="AH35" s="60">
        <f t="shared" si="34"/>
        <v>725.6880000000001</v>
      </c>
      <c r="AI35" s="59">
        <f t="shared" si="34"/>
        <v>1935.1680000000001</v>
      </c>
      <c r="AJ35" s="59">
        <f t="shared" si="34"/>
        <v>3870.3360000000002</v>
      </c>
      <c r="AK35" s="59">
        <f t="shared" si="34"/>
        <v>2902.752</v>
      </c>
      <c r="AL35" s="60">
        <f t="shared" si="34"/>
        <v>967.5840000000001</v>
      </c>
      <c r="AM35" s="59">
        <f t="shared" si="34"/>
        <v>1935.1680000000001</v>
      </c>
      <c r="AN35" s="59">
        <f t="shared" si="34"/>
        <v>2902.752</v>
      </c>
      <c r="AO35" s="59">
        <f t="shared" si="34"/>
        <v>2902.752</v>
      </c>
      <c r="AP35" s="60">
        <f t="shared" si="34"/>
        <v>1354.6176</v>
      </c>
      <c r="AQ35" s="59">
        <f t="shared" si="33"/>
        <v>3628.44</v>
      </c>
      <c r="AR35" s="59">
        <f t="shared" si="33"/>
        <v>2418.96</v>
      </c>
      <c r="AS35" s="59">
        <f t="shared" si="33"/>
        <v>2322.2016</v>
      </c>
      <c r="AT35" s="60">
        <f t="shared" si="33"/>
        <v>1088.5320000000002</v>
      </c>
      <c r="AU35" s="59">
        <f t="shared" si="33"/>
        <v>2177.0640000000003</v>
      </c>
      <c r="AV35" s="59">
        <f t="shared" si="33"/>
        <v>4354.128</v>
      </c>
      <c r="AW35" s="59">
        <f t="shared" si="33"/>
        <v>2539.9080000000004</v>
      </c>
      <c r="AX35" s="60">
        <f t="shared" si="33"/>
        <v>1088.5320000000002</v>
      </c>
      <c r="AY35" s="59">
        <f t="shared" si="33"/>
        <v>1693.2720000000002</v>
      </c>
      <c r="AZ35" s="59">
        <f t="shared" si="33"/>
        <v>4354.128</v>
      </c>
      <c r="BA35" s="59">
        <f t="shared" si="33"/>
        <v>362.844</v>
      </c>
      <c r="BB35" s="60">
        <f t="shared" si="33"/>
        <v>1088.5320000000002</v>
      </c>
      <c r="BC35" s="53">
        <v>0</v>
      </c>
      <c r="BD35" s="59">
        <f>BD34*1209.48</f>
        <v>1935.1680000000001</v>
      </c>
      <c r="BE35" s="59">
        <f>BE34*1209.48</f>
        <v>0</v>
      </c>
      <c r="BF35" s="59">
        <f>BF34*1209.48</f>
        <v>725.6880000000001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18" customHeight="1">
      <c r="A36" s="70"/>
      <c r="B36" s="12" t="s">
        <v>2</v>
      </c>
      <c r="C36" s="61">
        <f>C35/C10</f>
        <v>2.9273416700282375</v>
      </c>
      <c r="D36" s="61">
        <f>D35/D10</f>
        <v>4.416847230675594</v>
      </c>
      <c r="E36" s="61">
        <f>E35/E10</f>
        <v>2.208423615337797</v>
      </c>
      <c r="F36" s="61">
        <f>F35/F10</f>
        <v>0</v>
      </c>
      <c r="G36" s="61">
        <f>G35/G10</f>
        <v>5.152988435788193</v>
      </c>
      <c r="H36" s="53">
        <v>0</v>
      </c>
      <c r="I36" s="53">
        <v>0</v>
      </c>
      <c r="J36" s="53">
        <v>0</v>
      </c>
      <c r="K36" s="53">
        <v>0</v>
      </c>
      <c r="L36" s="61">
        <f aca="true" t="shared" si="35" ref="L36:BB36">L35/L10</f>
        <v>3.859529317909853</v>
      </c>
      <c r="M36" s="61">
        <f t="shared" si="35"/>
        <v>3.7179020172910664</v>
      </c>
      <c r="N36" s="61">
        <f t="shared" si="35"/>
        <v>3.2118209408194236</v>
      </c>
      <c r="O36" s="62">
        <f t="shared" si="35"/>
        <v>3.7229088110811857</v>
      </c>
      <c r="P36" s="61">
        <f>P35/P10</f>
        <v>4.472193919474116</v>
      </c>
      <c r="Q36" s="61">
        <f>Q35/Q10</f>
        <v>1.5264787547328569</v>
      </c>
      <c r="R36" s="61">
        <f>R35/R10</f>
        <v>3.298581818181818</v>
      </c>
      <c r="S36" s="61">
        <f t="shared" si="35"/>
        <v>6.071856087017152</v>
      </c>
      <c r="T36" s="61">
        <f t="shared" si="35"/>
        <v>6.117926092454685</v>
      </c>
      <c r="U36" s="61">
        <f t="shared" si="35"/>
        <v>4.390348374086211</v>
      </c>
      <c r="V36" s="62">
        <f t="shared" si="35"/>
        <v>3.2410350314026517</v>
      </c>
      <c r="W36" s="61">
        <f t="shared" si="35"/>
        <v>4.1051506151887995</v>
      </c>
      <c r="X36" s="61">
        <f t="shared" si="35"/>
        <v>5.4334231805929925</v>
      </c>
      <c r="Y36" s="61">
        <f t="shared" si="35"/>
        <v>8.176254381572358</v>
      </c>
      <c r="Z36" s="62">
        <f t="shared" si="35"/>
        <v>2.0636655765676104</v>
      </c>
      <c r="AA36" s="61">
        <f t="shared" si="35"/>
        <v>4.144420331239292</v>
      </c>
      <c r="AB36" s="61">
        <f t="shared" si="35"/>
        <v>8.649439809296782</v>
      </c>
      <c r="AC36" s="61">
        <f t="shared" si="35"/>
        <v>5.559407558733401</v>
      </c>
      <c r="AD36" s="62">
        <f t="shared" si="35"/>
        <v>1.6322267206477734</v>
      </c>
      <c r="AE36" s="61">
        <f aca="true" t="shared" si="36" ref="AE36:AP36">AE35/AE10</f>
        <v>5.517490971298232</v>
      </c>
      <c r="AF36" s="61">
        <f t="shared" si="36"/>
        <v>5.587588065447545</v>
      </c>
      <c r="AG36" s="61">
        <f t="shared" si="36"/>
        <v>3.3207516087516087</v>
      </c>
      <c r="AH36" s="62">
        <f t="shared" si="36"/>
        <v>2.0581055019852528</v>
      </c>
      <c r="AI36" s="61">
        <f t="shared" si="36"/>
        <v>3.9086406786507775</v>
      </c>
      <c r="AJ36" s="61">
        <f t="shared" si="36"/>
        <v>7.64737403675163</v>
      </c>
      <c r="AK36" s="61">
        <f t="shared" si="36"/>
        <v>5.640792848814613</v>
      </c>
      <c r="AL36" s="62">
        <f t="shared" si="36"/>
        <v>1.8824591439688718</v>
      </c>
      <c r="AM36" s="61">
        <f t="shared" si="36"/>
        <v>3.7401778121376115</v>
      </c>
      <c r="AN36" s="61">
        <f t="shared" si="36"/>
        <v>5.560827586206896</v>
      </c>
      <c r="AO36" s="61">
        <f t="shared" si="36"/>
        <v>5.626578794339989</v>
      </c>
      <c r="AP36" s="62">
        <f t="shared" si="36"/>
        <v>2.624210771018985</v>
      </c>
      <c r="AQ36" s="61">
        <f t="shared" si="35"/>
        <v>6.412937433722164</v>
      </c>
      <c r="AR36" s="61">
        <f t="shared" si="35"/>
        <v>7.2860240963855425</v>
      </c>
      <c r="AS36" s="61">
        <f t="shared" si="35"/>
        <v>3.2360668896321068</v>
      </c>
      <c r="AT36" s="62">
        <f t="shared" si="35"/>
        <v>2.675840707964602</v>
      </c>
      <c r="AU36" s="61">
        <f t="shared" si="35"/>
        <v>5.333326800587948</v>
      </c>
      <c r="AV36" s="61">
        <f t="shared" si="35"/>
        <v>6.1795742265114955</v>
      </c>
      <c r="AW36" s="61">
        <f t="shared" si="35"/>
        <v>5.725671776375113</v>
      </c>
      <c r="AX36" s="62">
        <f t="shared" si="35"/>
        <v>2.7050994035785294</v>
      </c>
      <c r="AY36" s="61">
        <f t="shared" si="35"/>
        <v>3.7779384203480593</v>
      </c>
      <c r="AZ36" s="61">
        <f t="shared" si="35"/>
        <v>6.182206446116711</v>
      </c>
      <c r="BA36" s="61">
        <f t="shared" si="35"/>
        <v>2.75298937784522</v>
      </c>
      <c r="BB36" s="62">
        <f t="shared" si="35"/>
        <v>2.6844192355117142</v>
      </c>
      <c r="BC36" s="53">
        <v>0</v>
      </c>
      <c r="BD36" s="61">
        <f>BD35/BD10</f>
        <v>4.419200730760448</v>
      </c>
      <c r="BE36" s="61">
        <f>BE35/BE10</f>
        <v>0</v>
      </c>
      <c r="BF36" s="61">
        <f>BF35/BF10</f>
        <v>1.4947229660144183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18" customHeight="1" thickBot="1">
      <c r="A37" s="71"/>
      <c r="B37" s="19" t="s">
        <v>0</v>
      </c>
      <c r="C37" s="37" t="s">
        <v>18</v>
      </c>
      <c r="D37" s="37" t="s">
        <v>18</v>
      </c>
      <c r="E37" s="37" t="s">
        <v>18</v>
      </c>
      <c r="F37" s="37" t="s">
        <v>18</v>
      </c>
      <c r="G37" s="37" t="s">
        <v>18</v>
      </c>
      <c r="H37" s="37" t="s">
        <v>18</v>
      </c>
      <c r="I37" s="37" t="s">
        <v>18</v>
      </c>
      <c r="J37" s="37" t="s">
        <v>18</v>
      </c>
      <c r="K37" s="37" t="s">
        <v>18</v>
      </c>
      <c r="L37" s="37" t="s">
        <v>18</v>
      </c>
      <c r="M37" s="37" t="s">
        <v>18</v>
      </c>
      <c r="N37" s="37" t="s">
        <v>18</v>
      </c>
      <c r="O37" s="38" t="s">
        <v>18</v>
      </c>
      <c r="P37" s="37" t="s">
        <v>18</v>
      </c>
      <c r="Q37" s="37" t="s">
        <v>18</v>
      </c>
      <c r="R37" s="37" t="s">
        <v>18</v>
      </c>
      <c r="S37" s="37" t="s">
        <v>18</v>
      </c>
      <c r="T37" s="37" t="s">
        <v>18</v>
      </c>
      <c r="U37" s="37" t="s">
        <v>18</v>
      </c>
      <c r="V37" s="38" t="s">
        <v>18</v>
      </c>
      <c r="W37" s="37" t="s">
        <v>18</v>
      </c>
      <c r="X37" s="37" t="s">
        <v>18</v>
      </c>
      <c r="Y37" s="37" t="s">
        <v>18</v>
      </c>
      <c r="Z37" s="38" t="s">
        <v>18</v>
      </c>
      <c r="AA37" s="37" t="s">
        <v>18</v>
      </c>
      <c r="AB37" s="37" t="s">
        <v>18</v>
      </c>
      <c r="AC37" s="37" t="s">
        <v>18</v>
      </c>
      <c r="AD37" s="38" t="s">
        <v>18</v>
      </c>
      <c r="AE37" s="37" t="s">
        <v>18</v>
      </c>
      <c r="AF37" s="37" t="s">
        <v>18</v>
      </c>
      <c r="AG37" s="37" t="s">
        <v>18</v>
      </c>
      <c r="AH37" s="38" t="s">
        <v>18</v>
      </c>
      <c r="AI37" s="37" t="s">
        <v>18</v>
      </c>
      <c r="AJ37" s="37" t="s">
        <v>18</v>
      </c>
      <c r="AK37" s="37" t="s">
        <v>18</v>
      </c>
      <c r="AL37" s="38" t="s">
        <v>18</v>
      </c>
      <c r="AM37" s="37" t="s">
        <v>18</v>
      </c>
      <c r="AN37" s="37" t="s">
        <v>18</v>
      </c>
      <c r="AO37" s="37" t="s">
        <v>18</v>
      </c>
      <c r="AP37" s="38" t="s">
        <v>18</v>
      </c>
      <c r="AQ37" s="37" t="s">
        <v>18</v>
      </c>
      <c r="AR37" s="37" t="s">
        <v>18</v>
      </c>
      <c r="AS37" s="37" t="s">
        <v>18</v>
      </c>
      <c r="AT37" s="38" t="s">
        <v>18</v>
      </c>
      <c r="AU37" s="37" t="s">
        <v>18</v>
      </c>
      <c r="AV37" s="37" t="s">
        <v>18</v>
      </c>
      <c r="AW37" s="37" t="s">
        <v>18</v>
      </c>
      <c r="AX37" s="38" t="s">
        <v>18</v>
      </c>
      <c r="AY37" s="37" t="s">
        <v>18</v>
      </c>
      <c r="AZ37" s="37" t="s">
        <v>18</v>
      </c>
      <c r="BA37" s="37" t="s">
        <v>18</v>
      </c>
      <c r="BB37" s="38" t="s">
        <v>18</v>
      </c>
      <c r="BC37" s="37" t="s">
        <v>18</v>
      </c>
      <c r="BD37" s="37" t="s">
        <v>18</v>
      </c>
      <c r="BE37" s="37" t="s">
        <v>18</v>
      </c>
      <c r="BF37" s="37" t="s">
        <v>18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58" ht="13.5" thickTop="1">
      <c r="A38" s="72" t="s">
        <v>16</v>
      </c>
      <c r="B38" s="72"/>
      <c r="C38" s="28">
        <f>C13+C17+C22+C26+C30+C35</f>
        <v>32599.021374000004</v>
      </c>
      <c r="D38" s="28">
        <f aca="true" t="shared" si="37" ref="D38:BF38">D13+D17+D22+D26+D30+D35</f>
        <v>20907.797909999998</v>
      </c>
      <c r="E38" s="28">
        <f t="shared" si="37"/>
        <v>23380.885950000004</v>
      </c>
      <c r="F38" s="28">
        <f t="shared" si="37"/>
        <v>57017.83480499999</v>
      </c>
      <c r="G38" s="28">
        <f t="shared" si="37"/>
        <v>22835.88423</v>
      </c>
      <c r="H38" s="28">
        <f t="shared" si="37"/>
        <v>20664.37914</v>
      </c>
      <c r="I38" s="28">
        <f t="shared" si="37"/>
        <v>52667.28588</v>
      </c>
      <c r="J38" s="28">
        <f t="shared" si="37"/>
        <v>33335.841315</v>
      </c>
      <c r="K38" s="28">
        <f t="shared" si="37"/>
        <v>53048.55138</v>
      </c>
      <c r="L38" s="28">
        <f t="shared" si="37"/>
        <v>30242.3767564</v>
      </c>
      <c r="M38" s="28">
        <f t="shared" si="37"/>
        <v>31697.599833</v>
      </c>
      <c r="N38" s="28">
        <f t="shared" si="37"/>
        <v>31727.0779312</v>
      </c>
      <c r="O38" s="28">
        <f t="shared" si="37"/>
        <v>31871.280464000003</v>
      </c>
      <c r="P38" s="28">
        <f t="shared" si="37"/>
        <v>29324.905536799997</v>
      </c>
      <c r="Q38" s="28">
        <f t="shared" si="37"/>
        <v>114084.21108799998</v>
      </c>
      <c r="R38" s="28">
        <f t="shared" si="37"/>
        <v>44048.342744</v>
      </c>
      <c r="S38" s="28">
        <f t="shared" si="37"/>
        <v>44018.196424600006</v>
      </c>
      <c r="T38" s="28">
        <f t="shared" si="37"/>
        <v>44841.877028200004</v>
      </c>
      <c r="U38" s="28">
        <f t="shared" si="37"/>
        <v>24447.302558200005</v>
      </c>
      <c r="V38" s="28">
        <f t="shared" si="37"/>
        <v>43650.04486</v>
      </c>
      <c r="W38" s="28">
        <f t="shared" si="37"/>
        <v>44630.318664599996</v>
      </c>
      <c r="X38" s="28">
        <f t="shared" si="37"/>
        <v>21043.0725894</v>
      </c>
      <c r="Y38" s="28">
        <f t="shared" si="37"/>
        <v>26120.9487124</v>
      </c>
      <c r="Z38" s="28">
        <f t="shared" si="37"/>
        <v>44410.234083999996</v>
      </c>
      <c r="AA38" s="28">
        <f t="shared" si="37"/>
        <v>41996.920690399995</v>
      </c>
      <c r="AB38" s="28">
        <f t="shared" si="37"/>
        <v>20937.279617600005</v>
      </c>
      <c r="AC38" s="28">
        <f t="shared" si="37"/>
        <v>12637.6859468</v>
      </c>
      <c r="AD38" s="28">
        <f t="shared" si="37"/>
        <v>20482.874712000004</v>
      </c>
      <c r="AE38" s="28">
        <f t="shared" si="37"/>
        <v>32274.636698600003</v>
      </c>
      <c r="AF38" s="28">
        <f t="shared" si="37"/>
        <v>32822.614727</v>
      </c>
      <c r="AG38" s="28">
        <f t="shared" si="37"/>
        <v>42298.5108978</v>
      </c>
      <c r="AH38" s="28">
        <f t="shared" si="37"/>
        <v>25274.399608</v>
      </c>
      <c r="AI38" s="28">
        <f t="shared" si="37"/>
        <v>30415.397452600006</v>
      </c>
      <c r="AJ38" s="28">
        <f t="shared" si="37"/>
        <v>31004.835210600006</v>
      </c>
      <c r="AK38" s="28">
        <f t="shared" si="37"/>
        <v>32562.0135316</v>
      </c>
      <c r="AL38" s="28">
        <f t="shared" si="37"/>
        <v>32726.122720000003</v>
      </c>
      <c r="AM38" s="28">
        <f t="shared" si="37"/>
        <v>32684.4209924</v>
      </c>
      <c r="AN38" s="28">
        <f t="shared" si="37"/>
        <v>32813.638452</v>
      </c>
      <c r="AO38" s="28">
        <f t="shared" si="37"/>
        <v>34512.632221399996</v>
      </c>
      <c r="AP38" s="28">
        <f t="shared" si="37"/>
        <v>31200.534476000004</v>
      </c>
      <c r="AQ38" s="28">
        <f t="shared" si="37"/>
        <v>36064.6031508</v>
      </c>
      <c r="AR38" s="28">
        <f t="shared" si="37"/>
        <v>20647.834712</v>
      </c>
      <c r="AS38" s="28">
        <f t="shared" si="37"/>
        <v>43158.838209600006</v>
      </c>
      <c r="AT38" s="28">
        <f t="shared" si="37"/>
        <v>25677.796464000003</v>
      </c>
      <c r="AU38" s="28">
        <f t="shared" si="37"/>
        <v>24734.3744132</v>
      </c>
      <c r="AV38" s="28">
        <f t="shared" si="37"/>
        <v>44352.859031600005</v>
      </c>
      <c r="AW38" s="28">
        <f t="shared" si="37"/>
        <v>28245.5641256</v>
      </c>
      <c r="AX38" s="28">
        <f t="shared" si="37"/>
        <v>25532.391352</v>
      </c>
      <c r="AY38" s="28">
        <f t="shared" si="37"/>
        <v>26959.497373200003</v>
      </c>
      <c r="AZ38" s="28">
        <f t="shared" si="37"/>
        <v>44711.33018779999</v>
      </c>
      <c r="BA38" s="28">
        <f t="shared" si="37"/>
        <v>9332.6901028</v>
      </c>
      <c r="BB38" s="28">
        <f t="shared" si="37"/>
        <v>26013.467900000003</v>
      </c>
      <c r="BC38" s="28">
        <f t="shared" si="37"/>
        <v>43479.994459999994</v>
      </c>
      <c r="BD38" s="28">
        <f t="shared" si="37"/>
        <v>27632.7050054</v>
      </c>
      <c r="BE38" s="28">
        <f t="shared" si="37"/>
        <v>10401.307555000001</v>
      </c>
      <c r="BF38" s="28">
        <f t="shared" si="37"/>
        <v>32428.266772999996</v>
      </c>
    </row>
    <row r="39" spans="1:58" ht="12.75">
      <c r="A39" s="1"/>
      <c r="B39" s="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</row>
    <row r="40" spans="1:58" ht="12.75">
      <c r="A40" s="1"/>
      <c r="B40" s="1"/>
      <c r="C40" s="64">
        <f aca="true" t="shared" si="38" ref="C40:AG40">C38/C10/12</f>
        <v>5.479195470956031</v>
      </c>
      <c r="D40" s="64">
        <f t="shared" si="38"/>
        <v>5.30224130401704</v>
      </c>
      <c r="E40" s="64">
        <f t="shared" si="38"/>
        <v>5.929419240718199</v>
      </c>
      <c r="F40" s="64">
        <f t="shared" si="38"/>
        <v>5.06069467861327</v>
      </c>
      <c r="G40" s="64">
        <f t="shared" si="38"/>
        <v>5.79120618533171</v>
      </c>
      <c r="H40" s="64">
        <f t="shared" si="38"/>
        <v>5.801993244609164</v>
      </c>
      <c r="I40" s="64">
        <f t="shared" si="38"/>
        <v>5.502683663490472</v>
      </c>
      <c r="J40" s="64">
        <f t="shared" si="38"/>
        <v>5.422578130489948</v>
      </c>
      <c r="K40" s="64">
        <f t="shared" si="38"/>
        <v>5.367548099805731</v>
      </c>
      <c r="L40" s="64">
        <f t="shared" si="38"/>
        <v>5.026322423281479</v>
      </c>
      <c r="M40" s="64">
        <f t="shared" si="38"/>
        <v>5.0748638861671465</v>
      </c>
      <c r="N40" s="64">
        <f t="shared" si="38"/>
        <v>5.015028757460799</v>
      </c>
      <c r="O40" s="64">
        <f t="shared" si="38"/>
        <v>5.109542205976658</v>
      </c>
      <c r="P40" s="64">
        <f t="shared" si="38"/>
        <v>5.020012588468912</v>
      </c>
      <c r="Q40" s="64">
        <f t="shared" si="38"/>
        <v>4.99948337750666</v>
      </c>
      <c r="R40" s="64">
        <f t="shared" si="38"/>
        <v>5.214055722537879</v>
      </c>
      <c r="S40" s="64">
        <f t="shared" si="38"/>
        <v>5.115301959814996</v>
      </c>
      <c r="T40" s="64">
        <f t="shared" si="38"/>
        <v>5.250559344784787</v>
      </c>
      <c r="U40" s="64">
        <f t="shared" si="38"/>
        <v>5.135556373035881</v>
      </c>
      <c r="V40" s="64">
        <f t="shared" si="38"/>
        <v>5.076767255175622</v>
      </c>
      <c r="W40" s="64">
        <f t="shared" si="38"/>
        <v>5.2597839372790265</v>
      </c>
      <c r="X40" s="64">
        <f t="shared" si="38"/>
        <v>5.251840019317161</v>
      </c>
      <c r="Y40" s="64">
        <f t="shared" si="38"/>
        <v>5.450039374144551</v>
      </c>
      <c r="Z40" s="64">
        <f t="shared" si="38"/>
        <v>5.262125466135836</v>
      </c>
      <c r="AA40" s="64">
        <f t="shared" si="38"/>
        <v>4.996778113744527</v>
      </c>
      <c r="AB40" s="64">
        <f t="shared" si="38"/>
        <v>5.198966929280891</v>
      </c>
      <c r="AC40" s="64">
        <f t="shared" si="38"/>
        <v>5.378654216377256</v>
      </c>
      <c r="AD40" s="64">
        <f t="shared" si="38"/>
        <v>5.758792935222673</v>
      </c>
      <c r="AE40" s="64">
        <f t="shared" si="38"/>
        <v>5.11224683181271</v>
      </c>
      <c r="AF40" s="64">
        <f t="shared" si="38"/>
        <v>5.265097004651909</v>
      </c>
      <c r="AG40" s="64">
        <f t="shared" si="38"/>
        <v>5.04057758923209</v>
      </c>
      <c r="AH40" s="64">
        <f aca="true" t="shared" si="39" ref="AH40:BF40">AH38/AH10/12</f>
        <v>5.973340803554547</v>
      </c>
      <c r="AI40" s="64">
        <f t="shared" si="39"/>
        <v>5.119403058742342</v>
      </c>
      <c r="AJ40" s="64">
        <f t="shared" si="39"/>
        <v>5.105189226536258</v>
      </c>
      <c r="AK40" s="64">
        <f t="shared" si="39"/>
        <v>5.273029785529213</v>
      </c>
      <c r="AL40" s="64">
        <f t="shared" si="39"/>
        <v>5.305791621271077</v>
      </c>
      <c r="AM40" s="64">
        <f t="shared" si="39"/>
        <v>5.264209024674655</v>
      </c>
      <c r="AN40" s="64">
        <f t="shared" si="39"/>
        <v>5.238448028735632</v>
      </c>
      <c r="AO40" s="64">
        <f t="shared" si="39"/>
        <v>5.574825906409511</v>
      </c>
      <c r="AP40" s="64">
        <f t="shared" si="39"/>
        <v>5.036893722717293</v>
      </c>
      <c r="AQ40" s="64">
        <f t="shared" si="39"/>
        <v>5.311741951042772</v>
      </c>
      <c r="AR40" s="64">
        <f t="shared" si="39"/>
        <v>5.182689435742971</v>
      </c>
      <c r="AS40" s="64">
        <f t="shared" si="39"/>
        <v>5.011942378483836</v>
      </c>
      <c r="AT40" s="64">
        <f t="shared" si="39"/>
        <v>5.260118908554573</v>
      </c>
      <c r="AU40" s="64">
        <f t="shared" si="39"/>
        <v>5.0494803227992815</v>
      </c>
      <c r="AV40" s="64">
        <f t="shared" si="39"/>
        <v>5.245630976393226</v>
      </c>
      <c r="AW40" s="64">
        <f t="shared" si="39"/>
        <v>5.306124910880674</v>
      </c>
      <c r="AX40" s="64">
        <f t="shared" si="39"/>
        <v>5.287523059973492</v>
      </c>
      <c r="AY40" s="64">
        <f t="shared" si="39"/>
        <v>5.012549712405177</v>
      </c>
      <c r="AZ40" s="64">
        <f t="shared" si="39"/>
        <v>5.290279969212929</v>
      </c>
      <c r="BA40" s="64">
        <f t="shared" si="39"/>
        <v>5.900790403894789</v>
      </c>
      <c r="BB40" s="64">
        <f t="shared" si="39"/>
        <v>5.345965454171805</v>
      </c>
      <c r="BC40" s="64">
        <f t="shared" si="39"/>
        <v>5.1032857347417835</v>
      </c>
      <c r="BD40" s="64">
        <f t="shared" si="39"/>
        <v>5.258564551533836</v>
      </c>
      <c r="BE40" s="64">
        <f t="shared" si="39"/>
        <v>5.334003874358975</v>
      </c>
      <c r="BF40" s="64">
        <f t="shared" si="39"/>
        <v>5.5661288659457595</v>
      </c>
    </row>
  </sheetData>
  <sheetProtection/>
  <mergeCells count="15">
    <mergeCell ref="A5:B5"/>
    <mergeCell ref="A6:B6"/>
    <mergeCell ref="A7:A8"/>
    <mergeCell ref="B7:B8"/>
    <mergeCell ref="L7:BD7"/>
    <mergeCell ref="BE7:BF7"/>
    <mergeCell ref="D7:G7"/>
    <mergeCell ref="H7:K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2015-07-02T06:55:26Z</dcterms:modified>
  <cp:category/>
  <cp:version/>
  <cp:contentType/>
  <cp:contentStatus/>
</cp:coreProperties>
</file>